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500" tabRatio="690" activeTab="1"/>
  </bookViews>
  <sheets>
    <sheet name="A - Orçamento" sheetId="1" r:id="rId1"/>
    <sheet name="B - Util. Equipe" sheetId="2" r:id="rId2"/>
    <sheet name="C - Salários" sheetId="7" r:id="rId3"/>
    <sheet name="D - Serv. Gráfico" sheetId="4" r:id="rId4"/>
    <sheet name="E - Desp. Gerais" sheetId="5" r:id="rId5"/>
    <sheet name="F - Cronog." sheetId="6" r:id="rId6"/>
    <sheet name="G - Histograma" sheetId="8" r:id="rId7"/>
  </sheets>
  <definedNames>
    <definedName name="_xlnm.Print_Area" localSheetId="1">'B - Util. Equipe'!$A$1:$AL$41</definedName>
    <definedName name="_xlnm.Print_Area" localSheetId="5">'F - Cronog.'!$A$1:$T$42</definedName>
    <definedName name="_xlnm.Print_Titles" localSheetId="0">'A - Orçamento'!$1:$5</definedName>
    <definedName name="_xlnm.Print_Titles" localSheetId="1">'B - Util. Equipe'!$1:$5</definedName>
    <definedName name="_xlnm.Print_Titles" localSheetId="5">'F - Cronog.'!$1:$6</definedName>
    <definedName name="_xlnm.Print_Titles" localSheetId="6">'G - Histograma'!$1:$5</definedName>
  </definedNames>
  <calcPr calcId="125725"/>
</workbook>
</file>

<file path=xl/calcChain.xml><?xml version="1.0" encoding="utf-8"?>
<calcChain xmlns="http://schemas.openxmlformats.org/spreadsheetml/2006/main">
  <c r="Y14" i="2"/>
  <c r="E8" i="5" l="1"/>
  <c r="F14" i="4"/>
  <c r="F13"/>
  <c r="F12"/>
  <c r="F11"/>
  <c r="F10"/>
  <c r="F9"/>
  <c r="F8"/>
  <c r="F7"/>
  <c r="E22"/>
  <c r="AN8" i="2"/>
  <c r="X8"/>
  <c r="T38"/>
  <c r="T35"/>
  <c r="T32"/>
  <c r="T29"/>
  <c r="T26"/>
  <c r="T23"/>
  <c r="T20"/>
  <c r="T17"/>
  <c r="T14"/>
  <c r="T11"/>
  <c r="T8"/>
  <c r="AO8" l="1"/>
  <c r="AN38"/>
  <c r="AN35"/>
  <c r="AN32"/>
  <c r="AN29"/>
  <c r="AN26"/>
  <c r="AN23"/>
  <c r="AN20"/>
  <c r="AN17"/>
  <c r="AN14"/>
  <c r="AO14" s="1"/>
  <c r="AN11"/>
  <c r="Y11"/>
  <c r="AO11" s="1"/>
  <c r="X40" l="1"/>
  <c r="B8" i="7" s="1"/>
  <c r="AL40" i="2"/>
  <c r="B24" i="7" s="1"/>
  <c r="AJ40" i="2"/>
  <c r="B22" i="7" s="1"/>
  <c r="AI40" i="2"/>
  <c r="AH40"/>
  <c r="B20" i="7" s="1"/>
  <c r="AG40" i="2"/>
  <c r="AF40"/>
  <c r="B17" i="7" s="1"/>
  <c r="AD40" i="2"/>
  <c r="AC40"/>
  <c r="AB40"/>
  <c r="B12" i="7" s="1"/>
  <c r="AA40" i="2"/>
  <c r="B11" i="7" s="1"/>
  <c r="Z40" i="2"/>
  <c r="B10" i="7" s="1"/>
  <c r="W40" i="2"/>
  <c r="Y38"/>
  <c r="AO38" s="1"/>
  <c r="Y35"/>
  <c r="AO35" s="1"/>
  <c r="Y32"/>
  <c r="AO32" s="1"/>
  <c r="Y29"/>
  <c r="AO29" s="1"/>
  <c r="Y26"/>
  <c r="AO26" s="1"/>
  <c r="Y23"/>
  <c r="AO23" s="1"/>
  <c r="Y20"/>
  <c r="AO20" s="1"/>
  <c r="Y17"/>
  <c r="AO17" s="1"/>
  <c r="G8" i="4"/>
  <c r="G9"/>
  <c r="G10"/>
  <c r="G11"/>
  <c r="G12"/>
  <c r="G13"/>
  <c r="G14"/>
  <c r="G7"/>
  <c r="B21" i="7"/>
  <c r="B15"/>
  <c r="AO40" i="2" l="1"/>
  <c r="G15" i="4"/>
  <c r="E17" i="1" s="1"/>
  <c r="E11" i="5"/>
  <c r="E20" i="1" s="1"/>
  <c r="AK40" i="2"/>
  <c r="B23" i="7" s="1"/>
  <c r="AE40" i="2"/>
  <c r="Y40"/>
  <c r="B18" i="7"/>
  <c r="B14"/>
  <c r="B7"/>
  <c r="W41" i="2"/>
  <c r="X41" s="1"/>
  <c r="AP35" l="1"/>
  <c r="T35" i="6" s="1"/>
  <c r="AP23" i="2"/>
  <c r="T23" i="6" s="1"/>
  <c r="AP11" i="2"/>
  <c r="T11" i="6" s="1"/>
  <c r="AP32" i="2"/>
  <c r="T32" i="6" s="1"/>
  <c r="AP8" i="2"/>
  <c r="AP29"/>
  <c r="T29" i="6" s="1"/>
  <c r="AP17" i="2"/>
  <c r="T17" i="6" s="1"/>
  <c r="AP38" i="2"/>
  <c r="T38" i="6" s="1"/>
  <c r="AP26" i="2"/>
  <c r="T26" i="6" s="1"/>
  <c r="AP14" i="2"/>
  <c r="T14" i="6" s="1"/>
  <c r="AP20" i="2"/>
  <c r="T20" i="6" s="1"/>
  <c r="B9" i="7"/>
  <c r="B16"/>
  <c r="T8" i="6" l="1"/>
  <c r="AP40" i="2"/>
  <c r="Y41"/>
  <c r="Z41" s="1"/>
  <c r="AA41" s="1"/>
  <c r="AB41" s="1"/>
  <c r="AC41" s="1"/>
  <c r="AD41" s="1"/>
  <c r="AE41" s="1"/>
  <c r="AF41" s="1"/>
  <c r="AG41" s="1"/>
  <c r="AH41" s="1"/>
  <c r="AI41" s="1"/>
  <c r="AJ41" s="1"/>
  <c r="AK41" s="1"/>
  <c r="AL41" s="1"/>
  <c r="T42" i="6" l="1"/>
  <c r="B25" i="7"/>
  <c r="B19"/>
  <c r="B13"/>
  <c r="C13"/>
  <c r="C19"/>
  <c r="C25"/>
  <c r="C27" s="1"/>
  <c r="D8"/>
  <c r="D9"/>
  <c r="D10"/>
  <c r="D11"/>
  <c r="D12"/>
  <c r="D14"/>
  <c r="D15"/>
  <c r="D16"/>
  <c r="D17"/>
  <c r="D18"/>
  <c r="D20"/>
  <c r="D21"/>
  <c r="D22"/>
  <c r="D23"/>
  <c r="D24"/>
  <c r="D7"/>
  <c r="D25" l="1"/>
  <c r="D19"/>
  <c r="D13"/>
  <c r="E8" i="1" s="1"/>
  <c r="E11" s="1"/>
  <c r="B27" i="7"/>
  <c r="D27" l="1"/>
  <c r="G9" i="1" l="1"/>
  <c r="G12" s="1"/>
  <c r="E14" l="1"/>
  <c r="E23" l="1"/>
  <c r="E26" s="1"/>
  <c r="G15"/>
  <c r="G18" l="1"/>
  <c r="G21" s="1"/>
  <c r="G24" s="1"/>
  <c r="G28" s="1"/>
  <c r="S42" i="6" s="1"/>
  <c r="S38" l="1"/>
  <c r="S11"/>
  <c r="S26"/>
  <c r="S32"/>
  <c r="S14"/>
  <c r="S20"/>
  <c r="S29"/>
  <c r="S17"/>
  <c r="S23"/>
  <c r="S35"/>
  <c r="S8"/>
  <c r="K41" l="1"/>
  <c r="C41"/>
  <c r="C42" s="1"/>
  <c r="E42" s="1"/>
  <c r="M41"/>
  <c r="E41"/>
  <c r="O41"/>
  <c r="G41"/>
  <c r="Q41"/>
  <c r="I41"/>
  <c r="S44"/>
  <c r="G42" l="1"/>
  <c r="I42" s="1"/>
  <c r="K42" s="1"/>
  <c r="M42" s="1"/>
  <c r="O42" s="1"/>
  <c r="Q42" s="1"/>
  <c r="S47"/>
</calcChain>
</file>

<file path=xl/sharedStrings.xml><?xml version="1.0" encoding="utf-8"?>
<sst xmlns="http://schemas.openxmlformats.org/spreadsheetml/2006/main" count="323" uniqueCount="168">
  <si>
    <t>DATA BASE:</t>
  </si>
  <si>
    <t>OBJETO:</t>
  </si>
  <si>
    <t>PRESTAÇÃO DE SERVIÇOS TÉCNICOS PROFISSIONAIS DE ASSESSORIA A FISCALIZAÇÃO DOS SERVIÇOS DE ELABORAÇÃO E COORDENAÇÃO DOS PROJETOS EXECUTIVOS COMPLEMENTARES PARA OBRA DE REQUALIFICAÇÃO E AMPLIAÇÃO DO CENTRO DE CONVENÇÕES DE PERNAMBUCO - CECON.</t>
  </si>
  <si>
    <t>SICRO - FEVEREIRO/2013</t>
  </si>
  <si>
    <t>%</t>
  </si>
  <si>
    <t>DISCRIMINAÇÃO</t>
  </si>
  <si>
    <t>VALOR UNITÁRIO</t>
  </si>
  <si>
    <t>VALOR ACUMULADO</t>
  </si>
  <si>
    <t>A1 - Pessoal de Nível Superior</t>
  </si>
  <si>
    <t>Taxa incidente sobre o item "A"</t>
  </si>
  <si>
    <t>VALOR GLOBAL     =</t>
  </si>
  <si>
    <t>ITEM</t>
  </si>
  <si>
    <t>SERVIÇOS</t>
  </si>
  <si>
    <t>CRONOGRAMA (dias corridos)</t>
  </si>
  <si>
    <t>PROFISSIONAL</t>
  </si>
  <si>
    <t>MÊS</t>
  </si>
  <si>
    <t>QUANT</t>
  </si>
  <si>
    <t>H/DIA</t>
  </si>
  <si>
    <t>NÚMERO DE HOMENS x MÊS</t>
  </si>
  <si>
    <t>CM</t>
  </si>
  <si>
    <t>P0</t>
  </si>
  <si>
    <t>P1</t>
  </si>
  <si>
    <t>P2</t>
  </si>
  <si>
    <t>P3</t>
  </si>
  <si>
    <t>P4</t>
  </si>
  <si>
    <t>T0</t>
  </si>
  <si>
    <t>T1</t>
  </si>
  <si>
    <t>T2</t>
  </si>
  <si>
    <t>T3</t>
  </si>
  <si>
    <t>T4</t>
  </si>
  <si>
    <t>A0</t>
  </si>
  <si>
    <t>A1</t>
  </si>
  <si>
    <t>A2</t>
  </si>
  <si>
    <t>A3</t>
  </si>
  <si>
    <t>A4</t>
  </si>
  <si>
    <t>1.0</t>
  </si>
  <si>
    <t>2.0</t>
  </si>
  <si>
    <t>3.0</t>
  </si>
  <si>
    <t>4.0</t>
  </si>
  <si>
    <t>5.0</t>
  </si>
  <si>
    <t>6.0</t>
  </si>
  <si>
    <t>7.0</t>
  </si>
  <si>
    <t>8.0</t>
  </si>
  <si>
    <t>9.0</t>
  </si>
  <si>
    <t>10.0</t>
  </si>
  <si>
    <t>11.0</t>
  </si>
  <si>
    <t>Coordenador Técnico</t>
  </si>
  <si>
    <t>Coordenador (P0)</t>
  </si>
  <si>
    <t>NÍVEL FUNCIONAL</t>
  </si>
  <si>
    <t>HOMEM x MÊS</t>
  </si>
  <si>
    <t>QUANTIDADE</t>
  </si>
  <si>
    <t>SALÁRIO (R$)</t>
  </si>
  <si>
    <t>GLOBAL</t>
  </si>
  <si>
    <t>R$</t>
  </si>
  <si>
    <t>SUB-TOTAL</t>
  </si>
  <si>
    <t>TOTAL</t>
  </si>
  <si>
    <t>Engenheiro/Profissional  Sênior (P1)</t>
  </si>
  <si>
    <t>UNIDADE</t>
  </si>
  <si>
    <t>CUSTO UNITÁRIO</t>
  </si>
  <si>
    <t>CUSTO TOTAL</t>
  </si>
  <si>
    <t>TIPO DE RELATÓRIO</t>
  </si>
  <si>
    <t>NÚMERO DE VOLUMES</t>
  </si>
  <si>
    <t>TÍTULO</t>
  </si>
  <si>
    <t>NÚMERO DE VIAS</t>
  </si>
  <si>
    <t>FORMATO</t>
  </si>
  <si>
    <t>CUSTO</t>
  </si>
  <si>
    <t>UNITÁRIO</t>
  </si>
  <si>
    <t>Relatório de Andamento</t>
  </si>
  <si>
    <t>RA - 01</t>
  </si>
  <si>
    <t>RA - 02</t>
  </si>
  <si>
    <t>RA - 03</t>
  </si>
  <si>
    <t>RA - 04</t>
  </si>
  <si>
    <t>RA - 05</t>
  </si>
  <si>
    <t>RA - 06</t>
  </si>
  <si>
    <t>RA - 07</t>
  </si>
  <si>
    <t>RA - 08</t>
  </si>
  <si>
    <t>A-4</t>
  </si>
  <si>
    <t xml:space="preserve">NOTA: </t>
  </si>
  <si>
    <t>1 - Todas as cópias são do tipo xerox;</t>
  </si>
  <si>
    <t xml:space="preserve">       </t>
  </si>
  <si>
    <t>2 - No Relatório Final será fornecida uma original impressa e gravada em CD-ROM;</t>
  </si>
  <si>
    <t>Relatórios de Acompanhamento (RA)</t>
  </si>
  <si>
    <t>1 - VEÍCULOS</t>
  </si>
  <si>
    <t>veículo/mês</t>
  </si>
  <si>
    <t>PREÇO ORÇADO</t>
  </si>
  <si>
    <t>EQUIPE TÉCNICA - SUPERVISÃO</t>
  </si>
  <si>
    <t>TOTAL ACUMULADO</t>
  </si>
  <si>
    <t xml:space="preserve">A - EQUIPE TÉCNICA </t>
  </si>
  <si>
    <t>B - ENCARGOS SOCIAIS</t>
  </si>
  <si>
    <t>C - CUSTOS ADMINISTRATIVOS</t>
  </si>
  <si>
    <t>Taxa incidente sobre o item "A + B"</t>
  </si>
  <si>
    <t>Taxa incidente sobre o item "A + B + C + D + E + F"</t>
  </si>
  <si>
    <t>EQUIPE TÉCNICA</t>
  </si>
  <si>
    <t>DESCRIÇÃO</t>
  </si>
  <si>
    <t>MÃO DE OBRA</t>
  </si>
  <si>
    <t>ATIVIDADES</t>
  </si>
  <si>
    <t>PRODUÇÃO</t>
  </si>
  <si>
    <t>DIAS</t>
  </si>
  <si>
    <t>QUANT.</t>
  </si>
  <si>
    <t>a) Supervisão na realização dos estudos de sondagens, levantamento topográfico, plano de trabalho, projeto de terraplanagem e fundações, concepção do  partido técnico a ser adotado e elaboração do anteprojeto;</t>
  </si>
  <si>
    <t>Relatório de Atividades (RA 01), circunstanciado nas atividades de engenharia executadas no período;</t>
  </si>
  <si>
    <t>Relatório de Atividades (RA 08), circunstanciado nas atividades de engenharia executadas no período;</t>
  </si>
  <si>
    <t>Relatório de Atividades (RA 07), circunstanciado nas atividades de engenharia executadas no período;</t>
  </si>
  <si>
    <t>Relatório de Atividades (RA 06), circunstanciado nas atividades de engenharia executadas no período;</t>
  </si>
  <si>
    <t>Relatório de Atividades (RA 04), circunstanciado nas atividades de engenharia executadas no período;</t>
  </si>
  <si>
    <t>Relatório de Atividades (RA 03), circunstanciado nas atividades de engenharia executadas no período;</t>
  </si>
  <si>
    <t>Relatório de Atividades (RA 02), circunstanciado nas atividades de engenharia executadas no período;</t>
  </si>
  <si>
    <t>b) Finalização dos estudos e início da elaboração dos projetos básicos complementares;</t>
  </si>
  <si>
    <t>Coordenar e integrar as atividades da equipe técnica, visando a dar continuidade, completude, abrangência e harmonia à atividade de assessoria à fiscalização na elaboração dos projetos complementares;</t>
  </si>
  <si>
    <t>c) Conclusão da elaboração dos projetos básicos compelmentares e ecnaminhamento para aprovação da contratante;</t>
  </si>
  <si>
    <t>d) Realização dos devidos ajustes (se houver), finalização e entrega dos projetos básicos.;</t>
  </si>
  <si>
    <t>Supervisionar o trabalho da equipe na revisão técnica dos Projetos Básicos Complementares, facilitando e promovendo consultas e estudos e provendo informações técnicas, de sua área de atuação, para os demais profissionais integrantes da equipe e para o Fiscal do Contrato;</t>
  </si>
  <si>
    <t>Eng. Mecânico Sênior projetos de climatização e ventilação mecânica</t>
  </si>
  <si>
    <t>Eng. Mecânico Sênior - projetos de elevadores, escadas rolantes e esteiras rolantes</t>
  </si>
  <si>
    <t>Eng. Civil Sênior - projetos  de instalações hidrossanitárias, esgotamento sanitário, irrigação de jardins e resíduos sólidos, bem como impermeabilização e sustentabilidade com instalações e dispositivos de reuso de água</t>
  </si>
  <si>
    <t>Eng. Civil Sênior - projetos de estrutura e fundações</t>
  </si>
  <si>
    <t>Adotar premissas para elaboração e acompanhar os projetos básico complementares de cada área específica;</t>
  </si>
  <si>
    <t>Manifestar-se, imediata e formalmente, sempre que for constatado qualquer problema de natureza técnica nos projetos básico complementares de cada área específica (pontos omissos, errôneos ou conflitantes), sem prejuízo das manifestações informais que se mostrarem necessárias a peculiaridades de certos casos;</t>
  </si>
  <si>
    <t>Emitir eventuais esclarecimentos à Fiscalização ou à Comissão de Recebimento Definitivo dos Projetos Básicos Complementos, em situações que justificarem, inclusive contribuir para solucionar possíveis interferências ou conflitos que envolvam projetos de cada área específica;</t>
  </si>
  <si>
    <t>Auxiliar no controle da obtenção, pela empresa executora dos Projetos Básicos Complementares de cada área específica, de licenças, autorizações e aprovações que sejam necessárias perante órgãos municipais, estaduais e federais ou, ainda, perante permissionárias ou concessionárias de serviços públicos;</t>
  </si>
  <si>
    <t>e) Auxilio no envio dos projetos básicos para aprovação nos órgãos regulamentadores;</t>
  </si>
  <si>
    <t>Eng. Segurança do Trabalho Sênior - projeto de alarme, detecção e instalações de prevenção e combate a incêndio, bem como instalação de GLP</t>
  </si>
  <si>
    <t>f) Início da elaboração dos projetos executivos complementares;</t>
  </si>
  <si>
    <t>g) Finalização dos Projetos Executivos Complementares;</t>
  </si>
  <si>
    <t>h) Compatibilização final, elaboração de orçamento e plano de obra;</t>
  </si>
  <si>
    <t>Eng. Eletricista Sênior - projetos de central de controle de automação e multimídia</t>
  </si>
  <si>
    <t>Eng. Eletricista Sênior - projetos de instalações elétricas, subestação e SPDA e sonorização</t>
  </si>
  <si>
    <t>Eng. Civil Sênior - projeto de terraplanagem e fundações</t>
  </si>
  <si>
    <t>Arquiteto Sênior - compatibilização de projetos</t>
  </si>
  <si>
    <t>Auxiliar o Fiscal do Contrato para fins de Recebimento definitivo dos Projetos Executivos Complementares conforme contratado, emitindo o seu parecer relativo à sua área de atuação, a fim de compor o relatório final dos serviços contratados a ser elaborado pelo Coordenador;</t>
  </si>
  <si>
    <t>Relacionar e controlar a obtenção, pela empresa executante dos Projetos Básicos Complementares, de licenças, autorizações e aprovações que sejam necessárias, perante órgãos municipais, estaduais e federais ou, ainda, perante permissionárias ou concessionárias de serviços públicos;</t>
  </si>
  <si>
    <t>Supervisionar o trabalho de acompanhamento e fiscalização dos serviços dos projetos contratados, realizando vistorias e reuniões com sua equipe técnica;</t>
  </si>
  <si>
    <t>Supervisionar qualquer alteração ou adequação de projeto específico apresentada pela empresa executora dos Projetos Básicos Complementares, no decorrer da execução deste, emitindo parecer ou juntando o parecer emitido por outro profissional da equipe técnica;</t>
  </si>
  <si>
    <t>Coordenação para fins de Recebimento Definitivo dos Projetos Executivos Complementares conforme contratado, emitindo o seu parecer e o relatório final dos serviços contratados, bem como emitir eventuais esclarecimentos ;</t>
  </si>
  <si>
    <t>Compatibilizar os projetos sobrepondo-os  e identificando as interferências, bem como programar reuniões, entre os diversos projetistas e a coordenação, com o objetivo de resolver interferências que tenham sido detectadas;</t>
  </si>
  <si>
    <t>Eng. Civil Sênior - projeto de terraplanagem, drenagem, pavimentação e sinalização interna do sistema viário</t>
  </si>
  <si>
    <t>Eng. Civil Sênior - orçamentos, memórias de cálculo, memoriais descritivos e caderno de especificações</t>
  </si>
  <si>
    <t>D - SERVIÇOS GRÁFICOS</t>
  </si>
  <si>
    <t>E - DESPESAS GERAIS</t>
  </si>
  <si>
    <t>F - REMUNERAÇÃO DE ESCRITÓRIO</t>
  </si>
  <si>
    <t>G - DESPESAS FISCAIS</t>
  </si>
  <si>
    <t>Taxa incidente sobre o item "A + B + C + D + F"</t>
  </si>
  <si>
    <t>Supervisão dos trabalhos  para conclusão da fase de execução dos Projetos Básicos Complementares, para fins de conferência da conclusão das etapas de serviços contratadas;</t>
  </si>
  <si>
    <t>Eng. Mecânico Sênior - projetos de elevadores ou escadas rolantes ou esteiras rolantes</t>
  </si>
  <si>
    <t>Eng. Civil Sênior - projetos  de instalações hidrossanitárias e esgotamento sanitário</t>
  </si>
  <si>
    <t>Eng. Eletricista Sênior - projetos de instalações elétricas, subestação, SPDA, telefonia e lógica;</t>
  </si>
  <si>
    <t>Relatório de andamento</t>
  </si>
  <si>
    <t xml:space="preserve">Impressão A-4 </t>
  </si>
  <si>
    <t>Folhas</t>
  </si>
  <si>
    <t>Vias</t>
  </si>
  <si>
    <t>Relatório</t>
  </si>
  <si>
    <t>Impressão</t>
  </si>
  <si>
    <t>Composição</t>
  </si>
  <si>
    <t>1 Veículo SEDAN - 71 A 115 CV</t>
  </si>
  <si>
    <t>Realizar consultas e estudos e prover informações técnicas para os demais profissionais integrantes da equipe técnica; Assessorar a Fiscalização no acompanhamento da execução dos projetos complementares de engenharia (plano de trabalho, sondagens, estudos e terraplanagem);</t>
  </si>
  <si>
    <t>Relatório de Atividades (RA 05), circunstanciado nas atividades de engenharia executadas no período;</t>
  </si>
  <si>
    <t>Compatibilizar os diversos projetos de engenharia entregues com a arquitetura.</t>
  </si>
  <si>
    <t xml:space="preserve">Veículos </t>
  </si>
  <si>
    <t>Mensal</t>
  </si>
  <si>
    <t>Acumulado</t>
  </si>
  <si>
    <t>Anexo III.a - ORÇAMENTO BÁSICO</t>
  </si>
  <si>
    <t>Anexo III.b - CUSTO DE SUPERVISÃO NA ELABORAÇÃO DE PROJETO / UTILIZAÇÃO DA EQUIPE POR SERVIÇOS</t>
  </si>
  <si>
    <t>Anexo III.c - SALÁRIO DA EQUIPE</t>
  </si>
  <si>
    <t>Anexo III.d - SERVIÇOS GRÁFICOS</t>
  </si>
  <si>
    <t>Anexo III.e - DESPEZAS GERAIS</t>
  </si>
  <si>
    <t>Anexo III.f - CRONOGRAMA FÍSICO-FINANCEIRO</t>
  </si>
  <si>
    <t>Anexo III.g - HISTOGRAMA DE SERVIÇOS POR ETAPA</t>
  </si>
  <si>
    <t>Arquiteto/Profissional  Sênior (P1)</t>
  </si>
</sst>
</file>

<file path=xl/styles.xml><?xml version="1.0" encoding="utf-8"?>
<styleSheet xmlns="http://schemas.openxmlformats.org/spreadsheetml/2006/main">
  <numFmts count="3">
    <numFmt numFmtId="44" formatCode="_-&quot;R$&quot;\ * #,##0.00_-;\-&quot;R$&quot;\ * #,##0.00_-;_-&quot;R$&quot;\ * &quot;-&quot;??_-;_-@_-"/>
    <numFmt numFmtId="43" formatCode="_-* #,##0.00_-;\-* #,##0.00_-;_-* &quot;-&quot;??_-;_-@_-"/>
    <numFmt numFmtId="164" formatCode="0.000%"/>
  </numFmts>
  <fonts count="1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b/>
      <sz val="12"/>
      <color theme="1"/>
      <name val="Calibri"/>
      <family val="2"/>
      <scheme val="minor"/>
    </font>
    <font>
      <b/>
      <sz val="18"/>
      <color theme="1"/>
      <name val="Calibri"/>
      <family val="2"/>
      <scheme val="minor"/>
    </font>
    <font>
      <sz val="11"/>
      <name val="Calibri"/>
      <family val="2"/>
      <scheme val="minor"/>
    </font>
    <font>
      <sz val="5"/>
      <color theme="1"/>
      <name val="Calibri"/>
      <family val="2"/>
      <scheme val="minor"/>
    </font>
    <font>
      <b/>
      <sz val="11"/>
      <color rgb="FFFF0000"/>
      <name val="Calibri"/>
      <family val="2"/>
      <scheme val="minor"/>
    </font>
    <font>
      <b/>
      <sz val="11"/>
      <name val="Calibri"/>
      <family val="2"/>
      <scheme val="minor"/>
    </font>
    <font>
      <b/>
      <sz val="12"/>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theme="0"/>
      </right>
      <top/>
      <bottom/>
      <diagonal/>
    </border>
    <border>
      <left style="thin">
        <color theme="0"/>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9">
    <xf numFmtId="0" fontId="0" fillId="0" borderId="0" xfId="0"/>
    <xf numFmtId="0" fontId="0" fillId="0" borderId="0" xfId="0" applyAlignment="1">
      <alignment wrapText="1"/>
    </xf>
    <xf numFmtId="0" fontId="3" fillId="0" borderId="2" xfId="0" applyFont="1" applyBorder="1" applyAlignment="1">
      <alignment horizontal="left" vertical="top" wrapText="1"/>
    </xf>
    <xf numFmtId="0" fontId="4" fillId="0" borderId="3" xfId="0" applyFont="1" applyBorder="1" applyAlignment="1">
      <alignment horizontal="center" vertical="center" wrapText="1"/>
    </xf>
    <xf numFmtId="0" fontId="2" fillId="0" borderId="1" xfId="0" applyFont="1" applyBorder="1" applyAlignment="1">
      <alignment horizontal="center" wrapText="1"/>
    </xf>
    <xf numFmtId="0" fontId="0" fillId="0" borderId="0" xfId="0" applyBorder="1" applyAlignment="1">
      <alignment wrapText="1"/>
    </xf>
    <xf numFmtId="0" fontId="0" fillId="0" borderId="7" xfId="0" applyBorder="1" applyAlignment="1">
      <alignment wrapText="1"/>
    </xf>
    <xf numFmtId="0" fontId="0" fillId="0" borderId="9" xfId="0" applyBorder="1" applyAlignment="1">
      <alignment wrapText="1"/>
    </xf>
    <xf numFmtId="10" fontId="0" fillId="0" borderId="4" xfId="3" applyNumberFormat="1" applyFont="1" applyBorder="1" applyAlignment="1">
      <alignment horizontal="center" vertical="center" wrapText="1"/>
    </xf>
    <xf numFmtId="10" fontId="0" fillId="0" borderId="0" xfId="3" applyNumberFormat="1" applyFont="1" applyBorder="1" applyAlignment="1">
      <alignment horizontal="center" vertical="center" wrapText="1"/>
    </xf>
    <xf numFmtId="10" fontId="0" fillId="0" borderId="11" xfId="3" applyNumberFormat="1" applyFont="1" applyBorder="1" applyAlignment="1">
      <alignment horizontal="center" vertical="center" wrapText="1"/>
    </xf>
    <xf numFmtId="0" fontId="2" fillId="0" borderId="9" xfId="0" applyFont="1" applyBorder="1" applyAlignment="1">
      <alignment wrapText="1"/>
    </xf>
    <xf numFmtId="44" fontId="2" fillId="0" borderId="9" xfId="2" applyFont="1" applyBorder="1" applyAlignment="1">
      <alignment wrapText="1"/>
    </xf>
    <xf numFmtId="0" fontId="3" fillId="0" borderId="4" xfId="0" applyFont="1" applyBorder="1" applyAlignment="1">
      <alignment horizontal="left" vertical="top"/>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9" xfId="0" applyBorder="1"/>
    <xf numFmtId="0" fontId="2" fillId="0" borderId="2" xfId="0" applyFont="1" applyBorder="1" applyAlignment="1">
      <alignment horizontal="center" vertical="center"/>
    </xf>
    <xf numFmtId="0" fontId="0" fillId="0" borderId="8" xfId="0" applyBorder="1"/>
    <xf numFmtId="0" fontId="2" fillId="0" borderId="3" xfId="0" applyFont="1" applyBorder="1" applyAlignment="1">
      <alignment horizontal="center" vertical="center"/>
    </xf>
    <xf numFmtId="0" fontId="3" fillId="0" borderId="6" xfId="0" applyFont="1" applyBorder="1" applyAlignment="1">
      <alignment horizontal="left" vertical="top"/>
    </xf>
    <xf numFmtId="0" fontId="2" fillId="0" borderId="4" xfId="0" applyFont="1" applyBorder="1"/>
    <xf numFmtId="0" fontId="2" fillId="0" borderId="7" xfId="0" applyFont="1" applyBorder="1"/>
    <xf numFmtId="0" fontId="3" fillId="0" borderId="2" xfId="0" applyFont="1" applyBorder="1" applyAlignment="1">
      <alignment horizontal="left" vertical="top"/>
    </xf>
    <xf numFmtId="0" fontId="2" fillId="0" borderId="3" xfId="0" applyFont="1" applyBorder="1" applyAlignment="1">
      <alignment horizontal="center" vertical="center" wrapText="1"/>
    </xf>
    <xf numFmtId="0" fontId="0" fillId="0" borderId="13" xfId="0" applyBorder="1"/>
    <xf numFmtId="0" fontId="0" fillId="0" borderId="5" xfId="0" applyBorder="1"/>
    <xf numFmtId="0" fontId="0" fillId="0" borderId="14" xfId="0" applyBorder="1"/>
    <xf numFmtId="44" fontId="0" fillId="0" borderId="0" xfId="2" applyFont="1"/>
    <xf numFmtId="0" fontId="0" fillId="0" borderId="0" xfId="0" applyAlignment="1">
      <alignment vertical="center"/>
    </xf>
    <xf numFmtId="44" fontId="0" fillId="0" borderId="1" xfId="2" applyFont="1" applyBorder="1" applyAlignment="1">
      <alignment vertical="center"/>
    </xf>
    <xf numFmtId="44" fontId="0" fillId="0" borderId="5" xfId="2" applyFont="1" applyBorder="1"/>
    <xf numFmtId="43" fontId="2" fillId="0" borderId="1" xfId="1" applyFont="1" applyBorder="1" applyAlignment="1">
      <alignment horizontal="center" vertical="center"/>
    </xf>
    <xf numFmtId="44" fontId="2" fillId="0" borderId="1" xfId="0" applyNumberFormat="1" applyFont="1" applyBorder="1" applyAlignment="1">
      <alignment vertical="center"/>
    </xf>
    <xf numFmtId="0" fontId="0" fillId="0" borderId="0" xfId="0" applyBorder="1"/>
    <xf numFmtId="0" fontId="0" fillId="0" borderId="10" xfId="0" applyBorder="1" applyAlignment="1">
      <alignment horizontal="center"/>
    </xf>
    <xf numFmtId="0" fontId="0" fillId="0" borderId="11" xfId="0" applyBorder="1"/>
    <xf numFmtId="0" fontId="0" fillId="0" borderId="12" xfId="0" applyBorder="1"/>
    <xf numFmtId="0" fontId="0" fillId="0" borderId="10" xfId="0" applyBorder="1"/>
    <xf numFmtId="0" fontId="0" fillId="0" borderId="4" xfId="0" applyBorder="1"/>
    <xf numFmtId="0" fontId="0" fillId="0" borderId="7" xfId="0" applyBorder="1"/>
    <xf numFmtId="0" fontId="0" fillId="0" borderId="1" xfId="0" applyBorder="1" applyAlignment="1">
      <alignment horizontal="center"/>
    </xf>
    <xf numFmtId="0" fontId="0" fillId="0" borderId="15" xfId="0" applyBorder="1" applyAlignment="1">
      <alignment horizontal="center" vertical="center"/>
    </xf>
    <xf numFmtId="0" fontId="2" fillId="0" borderId="1" xfId="0" applyFont="1" applyBorder="1" applyAlignment="1">
      <alignment horizontal="center"/>
    </xf>
    <xf numFmtId="0" fontId="0" fillId="0" borderId="12" xfId="0" applyBorder="1" applyAlignment="1"/>
    <xf numFmtId="0" fontId="0" fillId="0" borderId="7" xfId="0" applyBorder="1" applyAlignment="1"/>
    <xf numFmtId="43" fontId="0" fillId="0" borderId="15" xfId="1" applyFont="1" applyBorder="1" applyAlignment="1">
      <alignment vertical="center"/>
    </xf>
    <xf numFmtId="0" fontId="0" fillId="0" borderId="3" xfId="0" applyFill="1"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43" fontId="0" fillId="0" borderId="1" xfId="0" applyNumberFormat="1" applyBorder="1" applyAlignment="1">
      <alignment horizontal="center" vertical="center"/>
    </xf>
    <xf numFmtId="43" fontId="2" fillId="0" borderId="2" xfId="0" applyNumberFormat="1" applyFont="1" applyBorder="1" applyAlignment="1">
      <alignment horizontal="center" vertical="center"/>
    </xf>
    <xf numFmtId="44" fontId="2" fillId="0" borderId="9" xfId="0" applyNumberFormat="1" applyFont="1" applyBorder="1" applyAlignment="1">
      <alignment wrapText="1"/>
    </xf>
    <xf numFmtId="0" fontId="4" fillId="0" borderId="1" xfId="0" applyFont="1" applyBorder="1" applyAlignment="1">
      <alignment horizontal="center" vertical="center"/>
    </xf>
    <xf numFmtId="43" fontId="4" fillId="0" borderId="1" xfId="1" applyFont="1" applyBorder="1" applyAlignment="1">
      <alignment horizontal="center" vertical="center"/>
    </xf>
    <xf numFmtId="44" fontId="4" fillId="0" borderId="1" xfId="2" applyFont="1" applyBorder="1" applyAlignment="1">
      <alignment horizontal="center" vertical="center"/>
    </xf>
    <xf numFmtId="43" fontId="4" fillId="0" borderId="1" xfId="0" applyNumberFormat="1" applyFont="1" applyBorder="1" applyAlignment="1">
      <alignment vertical="center"/>
    </xf>
    <xf numFmtId="44" fontId="4" fillId="0" borderId="1" xfId="2" applyFont="1" applyBorder="1" applyAlignment="1">
      <alignment wrapText="1"/>
    </xf>
    <xf numFmtId="43" fontId="0" fillId="0" borderId="0" xfId="1" applyFont="1"/>
    <xf numFmtId="0" fontId="0" fillId="0" borderId="6" xfId="0" applyBorder="1"/>
    <xf numFmtId="0" fontId="0" fillId="0" borderId="0" xfId="0" applyBorder="1" applyAlignment="1">
      <alignment horizontal="center"/>
    </xf>
    <xf numFmtId="43" fontId="0" fillId="0" borderId="0" xfId="1" applyFont="1" applyBorder="1"/>
    <xf numFmtId="44" fontId="0" fillId="0" borderId="0" xfId="2" applyFont="1" applyBorder="1"/>
    <xf numFmtId="44" fontId="0" fillId="0" borderId="9" xfId="2" applyFont="1" applyBorder="1"/>
    <xf numFmtId="0" fontId="2" fillId="0" borderId="8" xfId="0" applyFont="1" applyBorder="1"/>
    <xf numFmtId="0" fontId="0" fillId="0" borderId="4" xfId="0" applyBorder="1" applyAlignment="1"/>
    <xf numFmtId="0" fontId="0" fillId="0" borderId="11" xfId="0" applyBorder="1" applyAlignment="1"/>
    <xf numFmtId="0" fontId="2" fillId="0" borderId="6" xfId="0" applyFont="1" applyBorder="1" applyAlignment="1">
      <alignment horizontal="right"/>
    </xf>
    <xf numFmtId="44" fontId="0" fillId="0" borderId="1" xfId="2" applyFont="1" applyBorder="1"/>
    <xf numFmtId="44" fontId="2" fillId="0" borderId="1" xfId="2" applyFont="1" applyBorder="1"/>
    <xf numFmtId="0" fontId="2" fillId="0" borderId="1" xfId="0" applyFont="1" applyBorder="1" applyAlignment="1">
      <alignment horizontal="center" vertical="center" wrapText="1"/>
    </xf>
    <xf numFmtId="43" fontId="0" fillId="0" borderId="1" xfId="1" applyFont="1" applyBorder="1"/>
    <xf numFmtId="44" fontId="4" fillId="0" borderId="1" xfId="2" applyFont="1" applyBorder="1"/>
    <xf numFmtId="10" fontId="4" fillId="0" borderId="1" xfId="3" applyNumberFormat="1" applyFont="1" applyBorder="1" applyAlignment="1">
      <alignment horizontal="center"/>
    </xf>
    <xf numFmtId="44" fontId="0" fillId="0" borderId="0" xfId="0" applyNumberFormat="1"/>
    <xf numFmtId="0" fontId="3" fillId="0" borderId="6" xfId="0" applyFont="1" applyBorder="1" applyAlignment="1">
      <alignment horizontal="left" vertical="top"/>
    </xf>
    <xf numFmtId="0" fontId="0" fillId="0" borderId="0" xfId="0" applyAlignment="1">
      <alignment horizontal="center"/>
    </xf>
    <xf numFmtId="164" fontId="0" fillId="0" borderId="0" xfId="3" applyNumberFormat="1" applyFont="1" applyBorder="1" applyAlignment="1">
      <alignment horizontal="center"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6" fillId="0" borderId="19" xfId="0" applyFont="1" applyBorder="1" applyAlignment="1">
      <alignment horizontal="justify" vertical="center" wrapText="1"/>
    </xf>
    <xf numFmtId="0" fontId="0" fillId="0" borderId="19" xfId="0" applyBorder="1" applyAlignment="1">
      <alignment horizontal="justify"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6" fillId="0" borderId="25" xfId="0" applyFont="1" applyFill="1" applyBorder="1" applyAlignment="1">
      <alignment horizontal="center" vertical="center" wrapText="1"/>
    </xf>
    <xf numFmtId="0" fontId="0" fillId="0" borderId="25" xfId="0" applyFill="1" applyBorder="1" applyAlignment="1">
      <alignment horizontal="justify" vertical="center" wrapText="1"/>
    </xf>
    <xf numFmtId="0" fontId="2" fillId="0" borderId="4" xfId="0" applyFont="1" applyFill="1" applyBorder="1"/>
    <xf numFmtId="0" fontId="0" fillId="0" borderId="4" xfId="0" applyFill="1" applyBorder="1"/>
    <xf numFmtId="0" fontId="2" fillId="0" borderId="29" xfId="0" applyFont="1" applyFill="1" applyBorder="1" applyAlignment="1">
      <alignment horizontal="center"/>
    </xf>
    <xf numFmtId="0" fontId="0" fillId="0" borderId="19" xfId="0" applyFill="1" applyBorder="1" applyAlignment="1">
      <alignment horizontal="center" vertical="center"/>
    </xf>
    <xf numFmtId="0" fontId="0" fillId="0" borderId="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Alignment="1">
      <alignment vertical="center"/>
    </xf>
    <xf numFmtId="0" fontId="0" fillId="0" borderId="0" xfId="0" applyFill="1"/>
    <xf numFmtId="43" fontId="0" fillId="0" borderId="19" xfId="1" applyFont="1" applyFill="1" applyBorder="1" applyAlignment="1">
      <alignment horizontal="center" vertical="center"/>
    </xf>
    <xf numFmtId="43" fontId="0" fillId="0" borderId="1" xfId="1" applyFont="1" applyFill="1" applyBorder="1" applyAlignment="1">
      <alignment horizontal="center" vertical="center"/>
    </xf>
    <xf numFmtId="43" fontId="0" fillId="0" borderId="25" xfId="1" applyFont="1" applyFill="1" applyBorder="1" applyAlignment="1">
      <alignment horizontal="center" vertical="center"/>
    </xf>
    <xf numFmtId="43" fontId="6" fillId="0" borderId="25" xfId="1" applyFont="1" applyFill="1" applyBorder="1" applyAlignment="1">
      <alignment horizontal="center" vertical="center"/>
    </xf>
    <xf numFmtId="43" fontId="0" fillId="0" borderId="0" xfId="1" applyFont="1" applyFill="1" applyAlignment="1">
      <alignment horizontal="center" vertical="center"/>
    </xf>
    <xf numFmtId="0" fontId="0" fillId="0" borderId="0" xfId="0" applyFill="1" applyAlignment="1">
      <alignment horizontal="center" vertical="center"/>
    </xf>
    <xf numFmtId="0" fontId="2" fillId="0" borderId="1" xfId="0" applyFont="1" applyBorder="1" applyAlignment="1">
      <alignment horizontal="center"/>
    </xf>
    <xf numFmtId="0" fontId="0" fillId="0" borderId="2" xfId="0" applyBorder="1" applyAlignment="1">
      <alignment horizontal="center" vertical="center" wrapText="1"/>
    </xf>
    <xf numFmtId="10" fontId="0" fillId="0" borderId="3" xfId="3" applyNumberFormat="1" applyFont="1" applyBorder="1" applyAlignment="1">
      <alignment horizontal="center" vertical="center"/>
    </xf>
    <xf numFmtId="44" fontId="0" fillId="0" borderId="3" xfId="2" applyFont="1" applyBorder="1" applyAlignment="1">
      <alignment horizontal="center" vertical="center" wrapText="1"/>
    </xf>
    <xf numFmtId="0" fontId="0" fillId="0" borderId="34" xfId="0" applyBorder="1" applyAlignment="1">
      <alignment horizontal="center"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8" xfId="0" applyFont="1" applyBorder="1" applyAlignment="1">
      <alignment vertical="center"/>
    </xf>
    <xf numFmtId="0" fontId="6" fillId="0" borderId="9" xfId="0" applyFont="1" applyFill="1" applyBorder="1" applyAlignment="1">
      <alignment vertical="center"/>
    </xf>
    <xf numFmtId="0" fontId="6" fillId="0" borderId="9"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0" borderId="8" xfId="0" applyFont="1" applyFill="1" applyBorder="1" applyAlignment="1">
      <alignment vertical="center"/>
    </xf>
    <xf numFmtId="44" fontId="2" fillId="0" borderId="0" xfId="2" applyFont="1"/>
    <xf numFmtId="10" fontId="0" fillId="0" borderId="0" xfId="0" applyNumberFormat="1"/>
    <xf numFmtId="10" fontId="2" fillId="0" borderId="0" xfId="2" applyNumberFormat="1" applyFont="1"/>
    <xf numFmtId="0" fontId="6" fillId="0" borderId="2" xfId="0" applyFont="1" applyBorder="1" applyAlignment="1">
      <alignment horizontal="center" vertical="center"/>
    </xf>
    <xf numFmtId="0" fontId="6" fillId="0" borderId="2" xfId="0" applyFont="1" applyFill="1" applyBorder="1" applyAlignment="1">
      <alignment vertical="center"/>
    </xf>
    <xf numFmtId="0" fontId="9" fillId="0" borderId="2" xfId="0" applyFont="1" applyBorder="1" applyAlignment="1">
      <alignment horizontal="center" vertical="center"/>
    </xf>
    <xf numFmtId="0" fontId="6" fillId="0" borderId="15" xfId="0" applyFont="1" applyBorder="1" applyAlignment="1">
      <alignment horizontal="center" vertical="center"/>
    </xf>
    <xf numFmtId="43" fontId="6" fillId="0" borderId="15" xfId="1" applyFont="1" applyBorder="1" applyAlignment="1">
      <alignment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applyFont="1" applyFill="1" applyBorder="1" applyAlignment="1">
      <alignment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43" fontId="10" fillId="0" borderId="1" xfId="0" applyNumberFormat="1" applyFont="1" applyBorder="1" applyAlignment="1">
      <alignment vertical="center"/>
    </xf>
    <xf numFmtId="0" fontId="0" fillId="0" borderId="1" xfId="0" applyBorder="1"/>
    <xf numFmtId="43" fontId="2" fillId="0" borderId="1" xfId="1" applyFont="1" applyBorder="1" applyAlignment="1">
      <alignment horizontal="center"/>
    </xf>
    <xf numFmtId="44" fontId="0" fillId="0" borderId="1" xfId="0" applyNumberFormat="1" applyBorder="1"/>
    <xf numFmtId="0" fontId="0" fillId="0" borderId="0" xfId="0" applyBorder="1" applyAlignment="1">
      <alignment horizontal="left"/>
    </xf>
    <xf numFmtId="43" fontId="0" fillId="0" borderId="3" xfId="1" applyFont="1" applyFill="1" applyBorder="1" applyAlignment="1">
      <alignment horizontal="center" vertical="center"/>
    </xf>
    <xf numFmtId="0" fontId="0" fillId="0" borderId="36" xfId="0" applyBorder="1" applyAlignment="1">
      <alignment horizontal="center" vertical="center"/>
    </xf>
    <xf numFmtId="0" fontId="0" fillId="0" borderId="3" xfId="0" applyFill="1" applyBorder="1" applyAlignment="1">
      <alignment horizontal="center" vertical="center" wrapText="1"/>
    </xf>
    <xf numFmtId="0" fontId="6" fillId="0" borderId="1" xfId="0" applyFont="1" applyFill="1" applyBorder="1" applyAlignment="1">
      <alignment horizontal="center" vertical="center" wrapText="1"/>
    </xf>
    <xf numFmtId="43" fontId="6" fillId="0" borderId="1" xfId="1" applyFont="1" applyFill="1" applyBorder="1" applyAlignment="1">
      <alignment horizontal="center" vertical="center"/>
    </xf>
    <xf numFmtId="0" fontId="0" fillId="0" borderId="15" xfId="0" applyFill="1" applyBorder="1" applyAlignment="1">
      <alignment horizontal="center" vertical="center" wrapText="1"/>
    </xf>
    <xf numFmtId="43" fontId="0" fillId="0" borderId="15" xfId="1" applyFont="1" applyFill="1" applyBorder="1" applyAlignment="1">
      <alignment horizontal="center" vertical="center"/>
    </xf>
    <xf numFmtId="0" fontId="0" fillId="0" borderId="0" xfId="0" applyAlignment="1">
      <alignment horizontal="center" wrapText="1"/>
    </xf>
    <xf numFmtId="0" fontId="0" fillId="0" borderId="0" xfId="0" applyBorder="1" applyAlignment="1">
      <alignment horizontal="center" wrapText="1"/>
    </xf>
    <xf numFmtId="0" fontId="0" fillId="0" borderId="8" xfId="0" applyBorder="1" applyAlignment="1">
      <alignment horizontal="left" wrapText="1"/>
    </xf>
    <xf numFmtId="0" fontId="0" fillId="0" borderId="0" xfId="0" applyBorder="1" applyAlignment="1">
      <alignment horizontal="left" wrapText="1"/>
    </xf>
    <xf numFmtId="44" fontId="0" fillId="0" borderId="0" xfId="2" applyFont="1"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right" wrapText="1"/>
    </xf>
    <xf numFmtId="0" fontId="4" fillId="0" borderId="1" xfId="0" applyFont="1" applyBorder="1" applyAlignment="1">
      <alignment horizontal="righ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44" fontId="0" fillId="0" borderId="0" xfId="0" applyNumberFormat="1" applyBorder="1" applyAlignment="1">
      <alignment horizontal="center" wrapText="1"/>
    </xf>
    <xf numFmtId="44" fontId="2" fillId="0" borderId="0" xfId="0" applyNumberFormat="1" applyFont="1" applyBorder="1" applyAlignment="1">
      <alignment horizontal="right" wrapText="1"/>
    </xf>
    <xf numFmtId="0" fontId="5" fillId="0" borderId="1" xfId="0" applyFont="1" applyBorder="1" applyAlignment="1">
      <alignment horizontal="center" wrapText="1"/>
    </xf>
    <xf numFmtId="0" fontId="3" fillId="0" borderId="2" xfId="0" applyFont="1" applyBorder="1" applyAlignment="1">
      <alignment horizontal="left" vertical="top" wrapText="1"/>
    </xf>
    <xf numFmtId="0" fontId="2" fillId="0" borderId="3" xfId="0" applyFont="1" applyBorder="1" applyAlignment="1">
      <alignment horizontal="justify" wrapText="1"/>
    </xf>
    <xf numFmtId="0" fontId="0" fillId="0" borderId="1" xfId="0"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right" wrapText="1"/>
    </xf>
    <xf numFmtId="0" fontId="5" fillId="0" borderId="13"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6" xfId="0" applyFont="1" applyBorder="1" applyAlignment="1">
      <alignment horizontal="left" vertical="top"/>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2" fillId="0" borderId="10" xfId="0" applyFont="1" applyBorder="1" applyAlignment="1">
      <alignment horizontal="justify" wrapText="1"/>
    </xf>
    <xf numFmtId="0" fontId="2" fillId="0" borderId="11" xfId="0" applyFont="1" applyBorder="1" applyAlignment="1">
      <alignment horizontal="justify" wrapText="1"/>
    </xf>
    <xf numFmtId="0" fontId="2" fillId="0" borderId="12" xfId="0" applyFont="1" applyBorder="1" applyAlignment="1">
      <alignment horizontal="justify"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3" xfId="0" applyFont="1" applyBorder="1" applyAlignment="1">
      <alignment horizontal="justify" vertical="center" wrapText="1"/>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10" fillId="0" borderId="14" xfId="0" applyFont="1" applyBorder="1" applyAlignment="1">
      <alignment horizontal="center" vertical="center"/>
    </xf>
    <xf numFmtId="43" fontId="0" fillId="0" borderId="13" xfId="1" applyFont="1" applyBorder="1" applyAlignment="1">
      <alignment horizontal="center"/>
    </xf>
    <xf numFmtId="43" fontId="0" fillId="0" borderId="5" xfId="1" applyFont="1" applyBorder="1" applyAlignment="1">
      <alignment horizontal="center"/>
    </xf>
    <xf numFmtId="43" fontId="0" fillId="0" borderId="14" xfId="1"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4" fillId="0" borderId="1" xfId="0" applyFont="1" applyBorder="1" applyAlignment="1">
      <alignment horizontal="center"/>
    </xf>
    <xf numFmtId="0" fontId="0" fillId="0" borderId="2" xfId="0" applyBorder="1" applyAlignment="1">
      <alignment horizontal="justify" vertical="center" wrapText="1"/>
    </xf>
    <xf numFmtId="0" fontId="0" fillId="0" borderId="15" xfId="0" applyBorder="1" applyAlignment="1">
      <alignment horizontal="justify" vertical="center" wrapText="1"/>
    </xf>
    <xf numFmtId="0" fontId="0" fillId="0" borderId="3" xfId="0" applyBorder="1" applyAlignment="1">
      <alignment horizontal="justify" vertical="center" wrapText="1"/>
    </xf>
    <xf numFmtId="44" fontId="0" fillId="0" borderId="2" xfId="2" applyFont="1" applyBorder="1" applyAlignment="1">
      <alignment horizontal="center" vertical="center" wrapText="1"/>
    </xf>
    <xf numFmtId="44" fontId="0" fillId="0" borderId="15" xfId="2" applyFont="1" applyBorder="1" applyAlignment="1">
      <alignment horizontal="center" vertical="center" wrapText="1"/>
    </xf>
    <xf numFmtId="44" fontId="0" fillId="0" borderId="3" xfId="2" applyFont="1" applyBorder="1" applyAlignment="1">
      <alignment horizontal="center" vertical="center" wrapText="1"/>
    </xf>
    <xf numFmtId="10" fontId="0" fillId="0" borderId="2" xfId="3" applyNumberFormat="1" applyFont="1" applyBorder="1" applyAlignment="1">
      <alignment horizontal="center" vertical="center"/>
    </xf>
    <xf numFmtId="10" fontId="0" fillId="0" borderId="15" xfId="3" applyNumberFormat="1" applyFont="1" applyBorder="1" applyAlignment="1">
      <alignment horizontal="center" vertical="center"/>
    </xf>
    <xf numFmtId="10" fontId="0" fillId="0" borderId="3" xfId="3" applyNumberFormat="1"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44" fontId="7" fillId="0" borderId="4" xfId="0" applyNumberFormat="1" applyFont="1" applyBorder="1" applyAlignment="1">
      <alignment horizontal="center"/>
    </xf>
    <xf numFmtId="0" fontId="7" fillId="0" borderId="4" xfId="0" applyFont="1" applyBorder="1" applyAlignment="1">
      <alignment horizontal="center"/>
    </xf>
    <xf numFmtId="44" fontId="9" fillId="0" borderId="1" xfId="0" applyNumberFormat="1" applyFont="1" applyBorder="1" applyAlignment="1">
      <alignment horizontal="center" vertical="center"/>
    </xf>
    <xf numFmtId="0" fontId="9" fillId="0" borderId="1" xfId="0" applyFont="1" applyBorder="1" applyAlignment="1">
      <alignment horizontal="center" vertical="center"/>
    </xf>
    <xf numFmtId="44" fontId="6" fillId="0" borderId="10" xfId="0" applyNumberFormat="1" applyFont="1" applyBorder="1" applyAlignment="1">
      <alignment horizontal="center"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13" xfId="0" applyFont="1" applyBorder="1" applyAlignment="1">
      <alignment horizontal="center"/>
    </xf>
    <xf numFmtId="0" fontId="4" fillId="0" borderId="5" xfId="0" applyFont="1" applyBorder="1" applyAlignment="1">
      <alignment horizontal="center"/>
    </xf>
    <xf numFmtId="0" fontId="0" fillId="0" borderId="18" xfId="0" applyBorder="1" applyAlignment="1">
      <alignment horizontal="justify" vertical="center"/>
    </xf>
    <xf numFmtId="0" fontId="0" fillId="0" borderId="35" xfId="0" applyBorder="1" applyAlignment="1">
      <alignment horizontal="justify" vertical="center"/>
    </xf>
    <xf numFmtId="0" fontId="0" fillId="0" borderId="22" xfId="0" applyBorder="1" applyAlignment="1">
      <alignment horizontal="justify" vertical="center"/>
    </xf>
    <xf numFmtId="0" fontId="0" fillId="0" borderId="24" xfId="0" applyBorder="1" applyAlignment="1">
      <alignment horizontal="justify"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31" xfId="0" applyBorder="1" applyAlignment="1">
      <alignment horizontal="justify" vertical="center"/>
    </xf>
    <xf numFmtId="0" fontId="0" fillId="0" borderId="32" xfId="0" applyBorder="1" applyAlignment="1">
      <alignment horizontal="justify" vertical="center"/>
    </xf>
    <xf numFmtId="0" fontId="6" fillId="0" borderId="26" xfId="0" applyFont="1" applyBorder="1" applyAlignment="1">
      <alignment horizontal="justify" vertical="center" wrapText="1"/>
    </xf>
    <xf numFmtId="0" fontId="0" fillId="0" borderId="26" xfId="0" applyBorder="1" applyAlignment="1">
      <alignment horizontal="justify" vertical="center" wrapText="1"/>
    </xf>
    <xf numFmtId="0" fontId="0" fillId="0" borderId="33" xfId="0" applyBorder="1" applyAlignment="1">
      <alignment horizontal="justify" vertical="center"/>
    </xf>
    <xf numFmtId="0" fontId="0" fillId="0" borderId="2" xfId="0" applyBorder="1" applyAlignment="1">
      <alignment horizontal="center" vertical="center" wrapText="1"/>
    </xf>
    <xf numFmtId="0" fontId="6" fillId="0" borderId="26" xfId="0" applyFont="1" applyBorder="1" applyAlignment="1">
      <alignment horizontal="center" vertical="center" wrapText="1"/>
    </xf>
  </cellXfs>
  <cellStyles count="4">
    <cellStyle name="Moeda" xfId="2" builtinId="4"/>
    <cellStyle name="Normal" xfId="0" builtinId="0"/>
    <cellStyle name="Porcentagem" xfId="3" builtinId="5"/>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45"/>
  <sheetViews>
    <sheetView zoomScaleNormal="100" workbookViewId="0">
      <selection sqref="A1:G1"/>
    </sheetView>
  </sheetViews>
  <sheetFormatPr defaultRowHeight="15"/>
  <cols>
    <col min="1" max="2" width="15.7109375" style="1" customWidth="1"/>
    <col min="3" max="3" width="18.5703125" style="1" customWidth="1"/>
    <col min="4" max="4" width="9.140625" style="1" customWidth="1"/>
    <col min="5" max="5" width="4.7109375" style="1" customWidth="1"/>
    <col min="6" max="6" width="13" style="1" customWidth="1"/>
    <col min="7" max="7" width="22.85546875" style="1" customWidth="1"/>
    <col min="8" max="8" width="9.140625" style="1"/>
    <col min="9" max="9" width="13.7109375" style="1" bestFit="1" customWidth="1"/>
    <col min="10" max="16384" width="9.140625" style="1"/>
  </cols>
  <sheetData>
    <row r="1" spans="1:7" ht="23.25">
      <c r="A1" s="162" t="s">
        <v>160</v>
      </c>
      <c r="B1" s="162"/>
      <c r="C1" s="162"/>
      <c r="D1" s="162"/>
      <c r="E1" s="162"/>
      <c r="F1" s="162"/>
      <c r="G1" s="162"/>
    </row>
    <row r="2" spans="1:7" ht="12" customHeight="1">
      <c r="A2" s="163" t="s">
        <v>1</v>
      </c>
      <c r="B2" s="163"/>
      <c r="C2" s="163"/>
      <c r="D2" s="163"/>
      <c r="E2" s="163"/>
      <c r="F2" s="163"/>
      <c r="G2" s="2" t="s">
        <v>0</v>
      </c>
    </row>
    <row r="3" spans="1:7" ht="59.25" customHeight="1">
      <c r="A3" s="164" t="s">
        <v>2</v>
      </c>
      <c r="B3" s="164"/>
      <c r="C3" s="164"/>
      <c r="D3" s="164"/>
      <c r="E3" s="164"/>
      <c r="F3" s="164"/>
      <c r="G3" s="3" t="s">
        <v>3</v>
      </c>
    </row>
    <row r="4" spans="1:7">
      <c r="A4" s="165"/>
      <c r="B4" s="165"/>
      <c r="C4" s="165"/>
      <c r="D4" s="165"/>
      <c r="E4" s="165"/>
      <c r="F4" s="165"/>
      <c r="G4" s="165"/>
    </row>
    <row r="5" spans="1:7">
      <c r="A5" s="168" t="s">
        <v>5</v>
      </c>
      <c r="B5" s="168"/>
      <c r="C5" s="168"/>
      <c r="D5" s="4" t="s">
        <v>4</v>
      </c>
      <c r="E5" s="169" t="s">
        <v>6</v>
      </c>
      <c r="F5" s="169"/>
      <c r="G5" s="4" t="s">
        <v>7</v>
      </c>
    </row>
    <row r="6" spans="1:7">
      <c r="A6" s="166"/>
      <c r="B6" s="167"/>
      <c r="C6" s="167"/>
      <c r="D6" s="8"/>
      <c r="E6" s="167"/>
      <c r="F6" s="167"/>
      <c r="G6" s="6"/>
    </row>
    <row r="7" spans="1:7">
      <c r="A7" s="156" t="s">
        <v>87</v>
      </c>
      <c r="B7" s="157"/>
      <c r="C7" s="157"/>
      <c r="D7" s="9"/>
      <c r="E7" s="149"/>
      <c r="F7" s="149"/>
      <c r="G7" s="7"/>
    </row>
    <row r="8" spans="1:7">
      <c r="A8" s="150" t="s">
        <v>8</v>
      </c>
      <c r="B8" s="151"/>
      <c r="C8" s="151"/>
      <c r="D8" s="9"/>
      <c r="E8" s="160">
        <f>'C - Salários'!D13</f>
        <v>313086.23000000004</v>
      </c>
      <c r="F8" s="149"/>
      <c r="G8" s="7"/>
    </row>
    <row r="9" spans="1:7">
      <c r="A9" s="153"/>
      <c r="B9" s="149"/>
      <c r="C9" s="149"/>
      <c r="D9" s="9"/>
      <c r="E9" s="154"/>
      <c r="F9" s="154"/>
      <c r="G9" s="12">
        <f>SUM(E8:F8)</f>
        <v>313086.23000000004</v>
      </c>
    </row>
    <row r="10" spans="1:7">
      <c r="A10" s="156" t="s">
        <v>88</v>
      </c>
      <c r="B10" s="157"/>
      <c r="C10" s="157"/>
      <c r="D10" s="9"/>
      <c r="E10" s="149"/>
      <c r="F10" s="149"/>
      <c r="G10" s="7"/>
    </row>
    <row r="11" spans="1:7">
      <c r="A11" s="150" t="s">
        <v>9</v>
      </c>
      <c r="B11" s="151"/>
      <c r="C11" s="151"/>
      <c r="D11" s="9">
        <v>0.84040000000000004</v>
      </c>
      <c r="E11" s="152">
        <f>ROUND(E8*84.04%,2)</f>
        <v>263117.67</v>
      </c>
      <c r="F11" s="152"/>
      <c r="G11" s="7"/>
    </row>
    <row r="12" spans="1:7">
      <c r="A12" s="153"/>
      <c r="B12" s="149"/>
      <c r="C12" s="149"/>
      <c r="D12" s="9"/>
      <c r="E12" s="154"/>
      <c r="F12" s="154"/>
      <c r="G12" s="12">
        <f>G9+E11</f>
        <v>576203.9</v>
      </c>
    </row>
    <row r="13" spans="1:7">
      <c r="A13" s="156" t="s">
        <v>89</v>
      </c>
      <c r="B13" s="157"/>
      <c r="C13" s="157"/>
      <c r="D13" s="9"/>
      <c r="E13" s="149"/>
      <c r="F13" s="149"/>
      <c r="G13" s="7"/>
    </row>
    <row r="14" spans="1:7">
      <c r="A14" s="150" t="s">
        <v>90</v>
      </c>
      <c r="B14" s="151"/>
      <c r="C14" s="151"/>
      <c r="D14" s="9">
        <v>0.2</v>
      </c>
      <c r="E14" s="152">
        <f>ROUND(SUM(E8:F11)*20%,2)</f>
        <v>115240.78</v>
      </c>
      <c r="F14" s="152"/>
      <c r="G14" s="7"/>
    </row>
    <row r="15" spans="1:7">
      <c r="A15" s="153"/>
      <c r="B15" s="149"/>
      <c r="C15" s="149"/>
      <c r="D15" s="9"/>
      <c r="E15" s="154"/>
      <c r="F15" s="154"/>
      <c r="G15" s="12">
        <f>G12+E14</f>
        <v>691444.68</v>
      </c>
    </row>
    <row r="16" spans="1:7">
      <c r="A16" s="156" t="s">
        <v>137</v>
      </c>
      <c r="B16" s="157"/>
      <c r="C16" s="157"/>
      <c r="D16" s="9"/>
      <c r="E16" s="149"/>
      <c r="F16" s="149"/>
      <c r="G16" s="7"/>
    </row>
    <row r="17" spans="1:7">
      <c r="A17" s="150" t="s">
        <v>81</v>
      </c>
      <c r="B17" s="151"/>
      <c r="C17" s="151"/>
      <c r="D17" s="9"/>
      <c r="E17" s="160">
        <f>'D - Serv. Gráfico'!G15</f>
        <v>320</v>
      </c>
      <c r="F17" s="149"/>
      <c r="G17" s="7"/>
    </row>
    <row r="18" spans="1:7">
      <c r="A18" s="153"/>
      <c r="B18" s="149"/>
      <c r="C18" s="149"/>
      <c r="D18" s="9"/>
      <c r="E18" s="161"/>
      <c r="F18" s="154"/>
      <c r="G18" s="12">
        <f>G15+E17</f>
        <v>691764.68</v>
      </c>
    </row>
    <row r="19" spans="1:7">
      <c r="A19" s="156" t="s">
        <v>138</v>
      </c>
      <c r="B19" s="157"/>
      <c r="C19" s="157"/>
      <c r="D19" s="9"/>
      <c r="E19" s="149"/>
      <c r="F19" s="149"/>
      <c r="G19" s="7"/>
    </row>
    <row r="20" spans="1:7">
      <c r="A20" s="150" t="s">
        <v>157</v>
      </c>
      <c r="B20" s="151"/>
      <c r="C20" s="151"/>
      <c r="D20" s="9"/>
      <c r="E20" s="160">
        <f>'E - Desp. Gerais'!E11</f>
        <v>20731.439999999999</v>
      </c>
      <c r="F20" s="149"/>
      <c r="G20" s="11"/>
    </row>
    <row r="21" spans="1:7">
      <c r="A21" s="153"/>
      <c r="B21" s="149"/>
      <c r="C21" s="149"/>
      <c r="D21" s="9"/>
      <c r="E21" s="154"/>
      <c r="F21" s="154"/>
      <c r="G21" s="54">
        <f>G18+E20</f>
        <v>712496.12</v>
      </c>
    </row>
    <row r="22" spans="1:7">
      <c r="A22" s="156" t="s">
        <v>139</v>
      </c>
      <c r="B22" s="157"/>
      <c r="C22" s="157"/>
      <c r="D22" s="9"/>
      <c r="E22" s="149"/>
      <c r="F22" s="149"/>
      <c r="G22" s="7"/>
    </row>
    <row r="23" spans="1:7">
      <c r="A23" s="150" t="s">
        <v>141</v>
      </c>
      <c r="B23" s="151"/>
      <c r="C23" s="151"/>
      <c r="D23" s="9">
        <v>0.12</v>
      </c>
      <c r="E23" s="152">
        <f>ROUND(SUM(E6:F22)*12%,2)</f>
        <v>85499.53</v>
      </c>
      <c r="F23" s="152"/>
      <c r="G23" s="7"/>
    </row>
    <row r="24" spans="1:7">
      <c r="A24" s="153"/>
      <c r="B24" s="149"/>
      <c r="C24" s="149"/>
      <c r="D24" s="9"/>
      <c r="E24" s="154"/>
      <c r="F24" s="154"/>
      <c r="G24" s="54">
        <f>G21+E23</f>
        <v>797995.65</v>
      </c>
    </row>
    <row r="25" spans="1:7">
      <c r="A25" s="156" t="s">
        <v>140</v>
      </c>
      <c r="B25" s="157"/>
      <c r="C25" s="157"/>
      <c r="D25" s="9"/>
      <c r="E25" s="149"/>
      <c r="F25" s="149"/>
      <c r="G25" s="7"/>
    </row>
    <row r="26" spans="1:7">
      <c r="A26" s="150" t="s">
        <v>91</v>
      </c>
      <c r="B26" s="151"/>
      <c r="C26" s="151"/>
      <c r="D26" s="79">
        <v>9.4689999999999996E-2</v>
      </c>
      <c r="E26" s="152">
        <f>ROUND(SUM(E6:F25)*9.469%,2)</f>
        <v>75562.210000000006</v>
      </c>
      <c r="F26" s="152"/>
      <c r="G26" s="7"/>
    </row>
    <row r="27" spans="1:7">
      <c r="A27" s="158"/>
      <c r="B27" s="159"/>
      <c r="C27" s="159"/>
      <c r="D27" s="10"/>
      <c r="E27" s="154"/>
      <c r="F27" s="154"/>
      <c r="G27" s="54"/>
    </row>
    <row r="28" spans="1:7" ht="15.75">
      <c r="A28" s="155" t="s">
        <v>10</v>
      </c>
      <c r="B28" s="155"/>
      <c r="C28" s="155"/>
      <c r="D28" s="155"/>
      <c r="E28" s="155"/>
      <c r="F28" s="155"/>
      <c r="G28" s="59">
        <f>E26+G24</f>
        <v>873557.86</v>
      </c>
    </row>
    <row r="29" spans="1:7">
      <c r="A29" s="148"/>
      <c r="B29" s="148"/>
      <c r="C29" s="148"/>
      <c r="E29" s="149"/>
      <c r="F29" s="149"/>
    </row>
    <row r="30" spans="1:7">
      <c r="A30" s="148"/>
      <c r="B30" s="148"/>
      <c r="C30" s="148"/>
      <c r="E30" s="149"/>
      <c r="F30" s="149"/>
    </row>
    <row r="31" spans="1:7">
      <c r="A31" s="148"/>
      <c r="B31" s="148"/>
      <c r="C31" s="148"/>
      <c r="E31" s="149"/>
      <c r="F31" s="149"/>
    </row>
    <row r="32" spans="1:7">
      <c r="A32" s="148"/>
      <c r="B32" s="148"/>
      <c r="C32" s="148"/>
      <c r="E32" s="149"/>
      <c r="F32" s="149"/>
    </row>
    <row r="33" spans="1:6">
      <c r="A33" s="148"/>
      <c r="B33" s="148"/>
      <c r="C33" s="148"/>
      <c r="E33" s="149"/>
      <c r="F33" s="149"/>
    </row>
    <row r="34" spans="1:6">
      <c r="A34" s="148"/>
      <c r="B34" s="148"/>
      <c r="C34" s="148"/>
      <c r="E34" s="149"/>
      <c r="F34" s="149"/>
    </row>
    <row r="35" spans="1:6">
      <c r="A35" s="148"/>
      <c r="B35" s="148"/>
      <c r="C35" s="148"/>
      <c r="E35" s="149"/>
      <c r="F35" s="149"/>
    </row>
    <row r="36" spans="1:6">
      <c r="A36" s="148"/>
      <c r="B36" s="148"/>
      <c r="C36" s="148"/>
      <c r="E36" s="149"/>
      <c r="F36" s="149"/>
    </row>
    <row r="37" spans="1:6">
      <c r="A37" s="148"/>
      <c r="B37" s="148"/>
      <c r="C37" s="148"/>
      <c r="E37" s="149"/>
      <c r="F37" s="149"/>
    </row>
    <row r="38" spans="1:6">
      <c r="A38" s="148"/>
      <c r="B38" s="148"/>
      <c r="C38" s="148"/>
      <c r="E38" s="149"/>
      <c r="F38" s="149"/>
    </row>
    <row r="39" spans="1:6">
      <c r="A39" s="148"/>
      <c r="B39" s="148"/>
      <c r="C39" s="148"/>
      <c r="E39" s="149"/>
      <c r="F39" s="149"/>
    </row>
    <row r="40" spans="1:6">
      <c r="A40" s="148"/>
      <c r="B40" s="148"/>
      <c r="C40" s="148"/>
      <c r="E40" s="149"/>
      <c r="F40" s="149"/>
    </row>
    <row r="41" spans="1:6">
      <c r="A41" s="148"/>
      <c r="B41" s="148"/>
      <c r="C41" s="148"/>
      <c r="E41" s="149"/>
      <c r="F41" s="149"/>
    </row>
    <row r="42" spans="1:6">
      <c r="A42" s="148"/>
      <c r="B42" s="148"/>
      <c r="C42" s="148"/>
      <c r="E42" s="149"/>
      <c r="F42" s="149"/>
    </row>
    <row r="43" spans="1:6">
      <c r="E43" s="5"/>
      <c r="F43" s="5"/>
    </row>
    <row r="44" spans="1:6">
      <c r="E44" s="5"/>
      <c r="F44" s="5"/>
    </row>
    <row r="45" spans="1:6">
      <c r="E45" s="5"/>
      <c r="F45" s="5"/>
    </row>
  </sheetData>
  <mergeCells count="79">
    <mergeCell ref="A1:G1"/>
    <mergeCell ref="A2:F2"/>
    <mergeCell ref="A3:F3"/>
    <mergeCell ref="A4:G4"/>
    <mergeCell ref="A17:C17"/>
    <mergeCell ref="E17:F17"/>
    <mergeCell ref="A6:C6"/>
    <mergeCell ref="A7:C7"/>
    <mergeCell ref="A8:C8"/>
    <mergeCell ref="A5:C5"/>
    <mergeCell ref="E5:F5"/>
    <mergeCell ref="E6:F6"/>
    <mergeCell ref="E7:F7"/>
    <mergeCell ref="E8:F8"/>
    <mergeCell ref="A9:C9"/>
    <mergeCell ref="E9:F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8:C18"/>
    <mergeCell ref="E18:F18"/>
    <mergeCell ref="A19:C19"/>
    <mergeCell ref="E19:F19"/>
    <mergeCell ref="A21:C21"/>
    <mergeCell ref="E21:F21"/>
    <mergeCell ref="A20:C20"/>
    <mergeCell ref="E20:F20"/>
    <mergeCell ref="A22:C22"/>
    <mergeCell ref="E22:F22"/>
    <mergeCell ref="A23:C23"/>
    <mergeCell ref="E23:F23"/>
    <mergeCell ref="A24:C24"/>
    <mergeCell ref="E24:F24"/>
    <mergeCell ref="A28:F28"/>
    <mergeCell ref="A25:C25"/>
    <mergeCell ref="E25:F25"/>
    <mergeCell ref="A26:C26"/>
    <mergeCell ref="E26:F26"/>
    <mergeCell ref="A27:C27"/>
    <mergeCell ref="E27:F27"/>
    <mergeCell ref="A33:C33"/>
    <mergeCell ref="E33:F33"/>
    <mergeCell ref="A29:C29"/>
    <mergeCell ref="E29:F29"/>
    <mergeCell ref="A30:C30"/>
    <mergeCell ref="E30:F30"/>
    <mergeCell ref="A31:C31"/>
    <mergeCell ref="E31:F31"/>
    <mergeCell ref="A32:C32"/>
    <mergeCell ref="E32:F32"/>
    <mergeCell ref="A41:C41"/>
    <mergeCell ref="E41:F41"/>
    <mergeCell ref="A42:C42"/>
    <mergeCell ref="E42:F42"/>
    <mergeCell ref="A37:C37"/>
    <mergeCell ref="E37:F37"/>
    <mergeCell ref="A38:C38"/>
    <mergeCell ref="E38:F38"/>
    <mergeCell ref="A39:C39"/>
    <mergeCell ref="E39:F39"/>
    <mergeCell ref="A40:C40"/>
    <mergeCell ref="E40:F40"/>
    <mergeCell ref="A34:C34"/>
    <mergeCell ref="E34:F34"/>
    <mergeCell ref="A35:C35"/>
    <mergeCell ref="E35:F35"/>
    <mergeCell ref="A36:C36"/>
    <mergeCell ref="E36:F36"/>
  </mergeCells>
  <pageMargins left="0.51181102362204722" right="0.51181102362204722" top="1.19" bottom="0.78740157480314965" header="0.31496062992125984" footer="0.31496062992125984"/>
  <pageSetup paperSize="9" scale="92" orientation="portrait" verticalDpi="300"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AP41"/>
  <sheetViews>
    <sheetView tabSelected="1" zoomScaleNormal="100" zoomScaleSheetLayoutView="100" workbookViewId="0">
      <selection activeCell="S16" sqref="S16:S18"/>
    </sheetView>
  </sheetViews>
  <sheetFormatPr defaultRowHeight="15"/>
  <cols>
    <col min="2" max="2" width="45.28515625" customWidth="1"/>
    <col min="3" max="18" width="3.7109375" customWidth="1"/>
    <col min="19" max="19" width="23.28515625" customWidth="1"/>
    <col min="20" max="20" width="6" bestFit="1" customWidth="1"/>
    <col min="21" max="21" width="7.5703125" bestFit="1" customWidth="1"/>
    <col min="22" max="22" width="6.28515625" bestFit="1" customWidth="1"/>
    <col min="23" max="23" width="5.42578125" bestFit="1" customWidth="1"/>
    <col min="24" max="24" width="6.42578125" bestFit="1" customWidth="1"/>
    <col min="25" max="38" width="7.5703125" bestFit="1" customWidth="1"/>
    <col min="40" max="40" width="14.42578125" bestFit="1" customWidth="1"/>
    <col min="41" max="41" width="17.85546875" style="30" customWidth="1"/>
  </cols>
  <sheetData>
    <row r="1" spans="1:42" ht="23.25">
      <c r="A1" s="170" t="s">
        <v>161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2"/>
    </row>
    <row r="2" spans="1:42" ht="12" customHeight="1">
      <c r="A2" s="180" t="s">
        <v>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2"/>
      <c r="AH2" s="177" t="s">
        <v>0</v>
      </c>
      <c r="AI2" s="178"/>
      <c r="AJ2" s="178"/>
      <c r="AK2" s="178"/>
      <c r="AL2" s="179"/>
    </row>
    <row r="3" spans="1:42" ht="30" customHeight="1">
      <c r="A3" s="183" t="s">
        <v>2</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5"/>
      <c r="AH3" s="174" t="s">
        <v>3</v>
      </c>
      <c r="AI3" s="175"/>
      <c r="AJ3" s="175"/>
      <c r="AK3" s="175"/>
      <c r="AL3" s="176"/>
    </row>
    <row r="4" spans="1:42">
      <c r="A4" s="173" t="s">
        <v>11</v>
      </c>
      <c r="B4" s="173" t="s">
        <v>12</v>
      </c>
      <c r="C4" s="173" t="s">
        <v>13</v>
      </c>
      <c r="D4" s="173"/>
      <c r="E4" s="173"/>
      <c r="F4" s="173"/>
      <c r="G4" s="173"/>
      <c r="H4" s="173"/>
      <c r="I4" s="173"/>
      <c r="J4" s="173"/>
      <c r="K4" s="173"/>
      <c r="L4" s="173"/>
      <c r="M4" s="173"/>
      <c r="N4" s="173"/>
      <c r="O4" s="173"/>
      <c r="P4" s="173"/>
      <c r="Q4" s="173"/>
      <c r="R4" s="173"/>
      <c r="S4" s="173" t="s">
        <v>14</v>
      </c>
      <c r="T4" s="173" t="s">
        <v>15</v>
      </c>
      <c r="U4" s="173" t="s">
        <v>16</v>
      </c>
      <c r="V4" s="173" t="s">
        <v>17</v>
      </c>
      <c r="W4" s="173" t="s">
        <v>18</v>
      </c>
      <c r="X4" s="173"/>
      <c r="Y4" s="173"/>
      <c r="Z4" s="173"/>
      <c r="AA4" s="173"/>
      <c r="AB4" s="173"/>
      <c r="AC4" s="173"/>
      <c r="AD4" s="173"/>
      <c r="AE4" s="173"/>
      <c r="AF4" s="173"/>
      <c r="AG4" s="173"/>
      <c r="AH4" s="173"/>
      <c r="AI4" s="173"/>
      <c r="AJ4" s="173"/>
      <c r="AK4" s="173"/>
      <c r="AL4" s="173"/>
    </row>
    <row r="5" spans="1:42">
      <c r="A5" s="173"/>
      <c r="B5" s="173"/>
      <c r="C5" s="173">
        <v>30</v>
      </c>
      <c r="D5" s="173"/>
      <c r="E5" s="173">
        <v>60</v>
      </c>
      <c r="F5" s="173"/>
      <c r="G5" s="173">
        <v>90</v>
      </c>
      <c r="H5" s="173"/>
      <c r="I5" s="173">
        <v>120</v>
      </c>
      <c r="J5" s="173"/>
      <c r="K5" s="173">
        <v>150</v>
      </c>
      <c r="L5" s="173"/>
      <c r="M5" s="173">
        <v>180</v>
      </c>
      <c r="N5" s="173"/>
      <c r="O5" s="173">
        <v>210</v>
      </c>
      <c r="P5" s="173"/>
      <c r="Q5" s="173">
        <v>240</v>
      </c>
      <c r="R5" s="173"/>
      <c r="S5" s="173"/>
      <c r="T5" s="173"/>
      <c r="U5" s="173"/>
      <c r="V5" s="173"/>
      <c r="W5" s="15" t="s">
        <v>19</v>
      </c>
      <c r="X5" s="15" t="s">
        <v>20</v>
      </c>
      <c r="Y5" s="15" t="s">
        <v>21</v>
      </c>
      <c r="Z5" s="15" t="s">
        <v>22</v>
      </c>
      <c r="AA5" s="15" t="s">
        <v>23</v>
      </c>
      <c r="AB5" s="15" t="s">
        <v>24</v>
      </c>
      <c r="AC5" s="15" t="s">
        <v>25</v>
      </c>
      <c r="AD5" s="15" t="s">
        <v>26</v>
      </c>
      <c r="AE5" s="15" t="s">
        <v>27</v>
      </c>
      <c r="AF5" s="15" t="s">
        <v>28</v>
      </c>
      <c r="AG5" s="15" t="s">
        <v>29</v>
      </c>
      <c r="AH5" s="15" t="s">
        <v>30</v>
      </c>
      <c r="AI5" s="15" t="s">
        <v>31</v>
      </c>
      <c r="AJ5" s="15" t="s">
        <v>32</v>
      </c>
      <c r="AK5" s="15" t="s">
        <v>33</v>
      </c>
      <c r="AL5" s="15" t="s">
        <v>34</v>
      </c>
    </row>
    <row r="6" spans="1:42">
      <c r="A6" s="19"/>
      <c r="B6" s="16" t="s">
        <v>85</v>
      </c>
      <c r="C6" s="16"/>
      <c r="D6" s="17"/>
      <c r="E6" s="16"/>
      <c r="F6" s="17"/>
      <c r="G6" s="16"/>
      <c r="H6" s="17"/>
      <c r="I6" s="120"/>
      <c r="J6" s="121"/>
      <c r="K6" s="16"/>
      <c r="L6" s="17"/>
      <c r="M6" s="16"/>
      <c r="N6" s="17"/>
      <c r="O6" s="16"/>
      <c r="P6" s="17"/>
      <c r="Q6" s="16"/>
      <c r="R6" s="17"/>
      <c r="S6" s="17"/>
      <c r="T6" s="19"/>
      <c r="U6" s="19"/>
      <c r="V6" s="19"/>
      <c r="W6" s="53"/>
      <c r="X6" s="53"/>
      <c r="Y6" s="53"/>
      <c r="Z6" s="53"/>
      <c r="AA6" s="53"/>
      <c r="AB6" s="53"/>
      <c r="AC6" s="53"/>
      <c r="AD6" s="53"/>
      <c r="AE6" s="53"/>
      <c r="AF6" s="53"/>
      <c r="AG6" s="53"/>
      <c r="AH6" s="53"/>
      <c r="AI6" s="53"/>
      <c r="AJ6" s="53"/>
      <c r="AK6" s="53"/>
      <c r="AL6" s="53"/>
    </row>
    <row r="7" spans="1:42" ht="15" customHeight="1">
      <c r="A7" s="126"/>
      <c r="B7" s="189" t="s">
        <v>46</v>
      </c>
      <c r="C7" s="109"/>
      <c r="D7" s="110"/>
      <c r="E7" s="109"/>
      <c r="F7" s="110"/>
      <c r="G7" s="109"/>
      <c r="H7" s="110"/>
      <c r="I7" s="109"/>
      <c r="J7" s="110"/>
      <c r="K7" s="109"/>
      <c r="L7" s="110"/>
      <c r="M7" s="109"/>
      <c r="N7" s="110"/>
      <c r="O7" s="109"/>
      <c r="P7" s="110"/>
      <c r="Q7" s="109"/>
      <c r="R7" s="110"/>
      <c r="S7" s="186" t="s">
        <v>47</v>
      </c>
      <c r="T7" s="110"/>
      <c r="U7" s="127"/>
      <c r="V7" s="127"/>
      <c r="W7" s="128"/>
      <c r="X7" s="19"/>
      <c r="Y7" s="19"/>
      <c r="Z7" s="19"/>
      <c r="AA7" s="19"/>
      <c r="AB7" s="19"/>
      <c r="AC7" s="19"/>
      <c r="AD7" s="19"/>
      <c r="AE7" s="19"/>
      <c r="AF7" s="19"/>
      <c r="AG7" s="19"/>
      <c r="AH7" s="19"/>
      <c r="AI7" s="19"/>
      <c r="AJ7" s="19"/>
      <c r="AK7" s="19"/>
      <c r="AL7" s="19"/>
    </row>
    <row r="8" spans="1:42">
      <c r="A8" s="129" t="s">
        <v>35</v>
      </c>
      <c r="B8" s="190"/>
      <c r="C8" s="111">
        <v>15</v>
      </c>
      <c r="D8" s="112">
        <v>15</v>
      </c>
      <c r="E8" s="111">
        <v>15</v>
      </c>
      <c r="F8" s="112">
        <v>15</v>
      </c>
      <c r="G8" s="111">
        <v>15</v>
      </c>
      <c r="H8" s="112">
        <v>15</v>
      </c>
      <c r="I8" s="111">
        <v>15</v>
      </c>
      <c r="J8" s="112">
        <v>15</v>
      </c>
      <c r="K8" s="111">
        <v>15</v>
      </c>
      <c r="L8" s="112">
        <v>15</v>
      </c>
      <c r="M8" s="111">
        <v>15</v>
      </c>
      <c r="N8" s="112">
        <v>15</v>
      </c>
      <c r="O8" s="111">
        <v>15</v>
      </c>
      <c r="P8" s="112">
        <v>15</v>
      </c>
      <c r="Q8" s="111">
        <v>15</v>
      </c>
      <c r="R8" s="112">
        <v>15</v>
      </c>
      <c r="S8" s="187"/>
      <c r="T8" s="130">
        <f>SUM(C8:R8)/30</f>
        <v>8</v>
      </c>
      <c r="U8" s="130">
        <v>1</v>
      </c>
      <c r="V8" s="130">
        <v>2</v>
      </c>
      <c r="W8" s="130"/>
      <c r="X8" s="48">
        <f>(T8*U8*V8)/8</f>
        <v>2</v>
      </c>
      <c r="Y8" s="48"/>
      <c r="Z8" s="48"/>
      <c r="AA8" s="48"/>
      <c r="AB8" s="48"/>
      <c r="AC8" s="48"/>
      <c r="AD8" s="48"/>
      <c r="AE8" s="48"/>
      <c r="AF8" s="48"/>
      <c r="AG8" s="48"/>
      <c r="AH8" s="48"/>
      <c r="AI8" s="48"/>
      <c r="AJ8" s="48"/>
      <c r="AK8" s="48"/>
      <c r="AL8" s="48"/>
      <c r="AN8" s="76">
        <f>'C - Salários'!C8</f>
        <v>14171.26</v>
      </c>
      <c r="AO8" s="30">
        <f>X8*AN8</f>
        <v>28342.52</v>
      </c>
      <c r="AP8" s="124">
        <f>AO8/$AO$40</f>
        <v>9.0526242562632031E-2</v>
      </c>
    </row>
    <row r="9" spans="1:42">
      <c r="A9" s="131"/>
      <c r="B9" s="191"/>
      <c r="C9" s="113"/>
      <c r="D9" s="114"/>
      <c r="E9" s="113"/>
      <c r="F9" s="114"/>
      <c r="G9" s="113"/>
      <c r="H9" s="114"/>
      <c r="I9" s="113"/>
      <c r="J9" s="114"/>
      <c r="K9" s="113"/>
      <c r="L9" s="114"/>
      <c r="M9" s="113"/>
      <c r="N9" s="114"/>
      <c r="O9" s="113"/>
      <c r="P9" s="114"/>
      <c r="Q9" s="113"/>
      <c r="R9" s="114"/>
      <c r="S9" s="188"/>
      <c r="T9" s="114"/>
      <c r="U9" s="132"/>
      <c r="V9" s="132"/>
      <c r="W9" s="133"/>
      <c r="X9" s="49"/>
      <c r="Y9" s="49"/>
      <c r="Z9" s="49"/>
      <c r="AA9" s="49"/>
      <c r="AB9" s="49"/>
      <c r="AC9" s="49"/>
      <c r="AD9" s="49"/>
      <c r="AE9" s="49"/>
      <c r="AF9" s="49"/>
      <c r="AG9" s="49"/>
      <c r="AH9" s="49"/>
      <c r="AI9" s="49"/>
      <c r="AJ9" s="49"/>
      <c r="AK9" s="49"/>
      <c r="AL9" s="49"/>
    </row>
    <row r="10" spans="1:42" ht="15" customHeight="1">
      <c r="A10" s="126"/>
      <c r="B10" s="189" t="s">
        <v>135</v>
      </c>
      <c r="C10" s="109"/>
      <c r="D10" s="110"/>
      <c r="E10" s="109"/>
      <c r="F10" s="110"/>
      <c r="G10" s="109"/>
      <c r="H10" s="110"/>
      <c r="I10" s="109"/>
      <c r="J10" s="110"/>
      <c r="K10" s="109"/>
      <c r="L10" s="110"/>
      <c r="M10" s="109"/>
      <c r="N10" s="110"/>
      <c r="O10" s="109"/>
      <c r="P10" s="110"/>
      <c r="Q10" s="109"/>
      <c r="R10" s="110"/>
      <c r="S10" s="186" t="s">
        <v>56</v>
      </c>
      <c r="T10" s="110"/>
      <c r="U10" s="127"/>
      <c r="V10" s="127"/>
      <c r="W10" s="128"/>
      <c r="X10" s="19"/>
      <c r="Y10" s="19"/>
      <c r="Z10" s="19"/>
      <c r="AA10" s="19"/>
      <c r="AB10" s="19"/>
      <c r="AC10" s="19"/>
      <c r="AD10" s="19"/>
      <c r="AE10" s="19"/>
      <c r="AF10" s="19"/>
      <c r="AG10" s="19"/>
      <c r="AH10" s="19"/>
      <c r="AI10" s="19"/>
      <c r="AJ10" s="19"/>
      <c r="AK10" s="19"/>
      <c r="AL10" s="19"/>
    </row>
    <row r="11" spans="1:42">
      <c r="A11" s="129" t="s">
        <v>36</v>
      </c>
      <c r="B11" s="190"/>
      <c r="C11" s="134"/>
      <c r="D11" s="112">
        <v>15</v>
      </c>
      <c r="E11" s="134"/>
      <c r="F11" s="112">
        <v>15</v>
      </c>
      <c r="G11" s="111">
        <v>15</v>
      </c>
      <c r="H11" s="112">
        <v>15</v>
      </c>
      <c r="I11" s="111">
        <v>15</v>
      </c>
      <c r="J11" s="112">
        <v>15</v>
      </c>
      <c r="K11" s="115"/>
      <c r="L11" s="112">
        <v>15</v>
      </c>
      <c r="M11" s="111">
        <v>15</v>
      </c>
      <c r="N11" s="112">
        <v>15</v>
      </c>
      <c r="O11" s="111">
        <v>15</v>
      </c>
      <c r="P11" s="112">
        <v>15</v>
      </c>
      <c r="Q11" s="115"/>
      <c r="R11" s="116"/>
      <c r="S11" s="187"/>
      <c r="T11" s="130">
        <f>SUM(C11:R11)/30</f>
        <v>5.5</v>
      </c>
      <c r="U11" s="130">
        <v>1</v>
      </c>
      <c r="V11" s="130">
        <v>2</v>
      </c>
      <c r="W11" s="130"/>
      <c r="X11" s="48"/>
      <c r="Y11" s="48">
        <f>(T11*U11*V11)/8</f>
        <v>1.375</v>
      </c>
      <c r="Z11" s="48"/>
      <c r="AA11" s="48"/>
      <c r="AB11" s="48"/>
      <c r="AC11" s="48"/>
      <c r="AD11" s="48"/>
      <c r="AE11" s="48"/>
      <c r="AF11" s="48"/>
      <c r="AG11" s="48"/>
      <c r="AH11" s="48"/>
      <c r="AI11" s="48"/>
      <c r="AJ11" s="48"/>
      <c r="AK11" s="48"/>
      <c r="AL11" s="48"/>
      <c r="AN11" s="76">
        <f>'C - Salários'!$C$9</f>
        <v>11166.42</v>
      </c>
      <c r="AO11" s="30">
        <f>Y11*AN11</f>
        <v>15353.827499999999</v>
      </c>
      <c r="AP11" s="124">
        <f>AO11/$AO$40</f>
        <v>4.9040251626524742E-2</v>
      </c>
    </row>
    <row r="12" spans="1:42">
      <c r="A12" s="131"/>
      <c r="B12" s="191"/>
      <c r="C12" s="113"/>
      <c r="D12" s="114"/>
      <c r="E12" s="113"/>
      <c r="F12" s="114"/>
      <c r="G12" s="113"/>
      <c r="H12" s="114"/>
      <c r="I12" s="113"/>
      <c r="J12" s="114"/>
      <c r="K12" s="113"/>
      <c r="L12" s="114"/>
      <c r="M12" s="113"/>
      <c r="N12" s="114"/>
      <c r="O12" s="113"/>
      <c r="P12" s="114"/>
      <c r="Q12" s="113"/>
      <c r="R12" s="114"/>
      <c r="S12" s="188"/>
      <c r="T12" s="114"/>
      <c r="U12" s="132"/>
      <c r="V12" s="132"/>
      <c r="W12" s="133"/>
      <c r="X12" s="49"/>
      <c r="Y12" s="49"/>
      <c r="Z12" s="49"/>
      <c r="AA12" s="49"/>
      <c r="AB12" s="49"/>
      <c r="AC12" s="49"/>
      <c r="AD12" s="49"/>
      <c r="AE12" s="49"/>
      <c r="AF12" s="49"/>
      <c r="AG12" s="49"/>
      <c r="AH12" s="49"/>
      <c r="AI12" s="49"/>
      <c r="AJ12" s="49"/>
      <c r="AK12" s="49"/>
      <c r="AL12" s="49"/>
    </row>
    <row r="13" spans="1:42" ht="15" customHeight="1">
      <c r="A13" s="126"/>
      <c r="B13" s="189" t="s">
        <v>128</v>
      </c>
      <c r="C13" s="109"/>
      <c r="D13" s="110"/>
      <c r="E13" s="109"/>
      <c r="F13" s="110"/>
      <c r="G13" s="109"/>
      <c r="H13" s="110"/>
      <c r="I13" s="109"/>
      <c r="J13" s="110"/>
      <c r="K13" s="109"/>
      <c r="L13" s="110"/>
      <c r="M13" s="109"/>
      <c r="N13" s="110"/>
      <c r="O13" s="109"/>
      <c r="P13" s="110"/>
      <c r="Q13" s="109"/>
      <c r="R13" s="110"/>
      <c r="S13" s="186" t="s">
        <v>167</v>
      </c>
      <c r="T13" s="110"/>
      <c r="U13" s="127"/>
      <c r="V13" s="127"/>
      <c r="W13" s="128"/>
      <c r="X13" s="19"/>
      <c r="Y13" s="19"/>
      <c r="Z13" s="19"/>
      <c r="AA13" s="19"/>
      <c r="AB13" s="19"/>
      <c r="AC13" s="19"/>
      <c r="AD13" s="19"/>
      <c r="AE13" s="19"/>
      <c r="AF13" s="19"/>
      <c r="AG13" s="19"/>
      <c r="AH13" s="19"/>
      <c r="AI13" s="19"/>
      <c r="AJ13" s="19"/>
      <c r="AK13" s="19"/>
      <c r="AL13" s="19"/>
    </row>
    <row r="14" spans="1:42">
      <c r="A14" s="129" t="s">
        <v>37</v>
      </c>
      <c r="B14" s="190"/>
      <c r="C14" s="134"/>
      <c r="D14" s="135"/>
      <c r="E14" s="115"/>
      <c r="F14" s="116"/>
      <c r="G14" s="115"/>
      <c r="H14" s="116"/>
      <c r="I14" s="111">
        <v>15</v>
      </c>
      <c r="J14" s="112">
        <v>15</v>
      </c>
      <c r="K14" s="115"/>
      <c r="L14" s="116"/>
      <c r="M14" s="115"/>
      <c r="N14" s="116"/>
      <c r="O14" s="115"/>
      <c r="P14" s="116"/>
      <c r="Q14" s="111">
        <v>15</v>
      </c>
      <c r="R14" s="112">
        <v>15</v>
      </c>
      <c r="S14" s="187"/>
      <c r="T14" s="130">
        <f>SUM(C14:R14)/30</f>
        <v>2</v>
      </c>
      <c r="U14" s="130">
        <v>1</v>
      </c>
      <c r="V14" s="130">
        <v>4</v>
      </c>
      <c r="W14" s="130"/>
      <c r="X14" s="48"/>
      <c r="Y14" s="48">
        <f>(T14*U14*V14)/8</f>
        <v>1</v>
      </c>
      <c r="Z14" s="48"/>
      <c r="AA14" s="48"/>
      <c r="AB14" s="48"/>
      <c r="AC14" s="48"/>
      <c r="AD14" s="48"/>
      <c r="AE14" s="48"/>
      <c r="AF14" s="48"/>
      <c r="AG14" s="48"/>
      <c r="AH14" s="48"/>
      <c r="AI14" s="48"/>
      <c r="AJ14" s="48"/>
      <c r="AK14" s="48"/>
      <c r="AL14" s="48"/>
      <c r="AN14" s="76">
        <f>'C - Salários'!$C$9</f>
        <v>11166.42</v>
      </c>
      <c r="AO14" s="30">
        <f>Y14*AN14</f>
        <v>11166.42</v>
      </c>
      <c r="AP14" s="124">
        <f>AO14/$AO$40</f>
        <v>3.5665637546563454E-2</v>
      </c>
    </row>
    <row r="15" spans="1:42">
      <c r="A15" s="131"/>
      <c r="B15" s="191"/>
      <c r="C15" s="113"/>
      <c r="D15" s="114"/>
      <c r="E15" s="113"/>
      <c r="F15" s="114"/>
      <c r="G15" s="113"/>
      <c r="H15" s="114"/>
      <c r="I15" s="113"/>
      <c r="J15" s="114"/>
      <c r="K15" s="113"/>
      <c r="L15" s="114"/>
      <c r="M15" s="113"/>
      <c r="N15" s="114"/>
      <c r="O15" s="113"/>
      <c r="P15" s="114"/>
      <c r="Q15" s="113"/>
      <c r="R15" s="114"/>
      <c r="S15" s="188"/>
      <c r="T15" s="114"/>
      <c r="U15" s="132"/>
      <c r="V15" s="132"/>
      <c r="W15" s="133"/>
      <c r="X15" s="49"/>
      <c r="Y15" s="49"/>
      <c r="Z15" s="49"/>
      <c r="AA15" s="49"/>
      <c r="AB15" s="49"/>
      <c r="AC15" s="49"/>
      <c r="AD15" s="49"/>
      <c r="AE15" s="49"/>
      <c r="AF15" s="49"/>
      <c r="AG15" s="49"/>
      <c r="AH15" s="49"/>
      <c r="AI15" s="49"/>
      <c r="AJ15" s="49"/>
      <c r="AK15" s="49"/>
      <c r="AL15" s="49"/>
    </row>
    <row r="16" spans="1:42">
      <c r="A16" s="126"/>
      <c r="B16" s="189" t="s">
        <v>121</v>
      </c>
      <c r="C16" s="109"/>
      <c r="D16" s="110"/>
      <c r="E16" s="109"/>
      <c r="F16" s="110"/>
      <c r="G16" s="109"/>
      <c r="H16" s="110"/>
      <c r="I16" s="109"/>
      <c r="J16" s="110"/>
      <c r="K16" s="109"/>
      <c r="L16" s="110"/>
      <c r="M16" s="109"/>
      <c r="N16" s="110"/>
      <c r="O16" s="109"/>
      <c r="P16" s="110"/>
      <c r="Q16" s="109"/>
      <c r="R16" s="110"/>
      <c r="S16" s="186" t="s">
        <v>56</v>
      </c>
      <c r="T16" s="110"/>
      <c r="U16" s="127"/>
      <c r="V16" s="127"/>
      <c r="W16" s="128"/>
      <c r="X16" s="19"/>
      <c r="Y16" s="19"/>
      <c r="Z16" s="19"/>
      <c r="AA16" s="19"/>
      <c r="AB16" s="19"/>
      <c r="AC16" s="19"/>
      <c r="AD16" s="19"/>
      <c r="AE16" s="19"/>
      <c r="AF16" s="19"/>
      <c r="AG16" s="19"/>
      <c r="AH16" s="19"/>
      <c r="AI16" s="19"/>
      <c r="AJ16" s="19"/>
      <c r="AK16" s="19"/>
      <c r="AL16" s="19"/>
    </row>
    <row r="17" spans="1:42">
      <c r="A17" s="129" t="s">
        <v>38</v>
      </c>
      <c r="B17" s="190"/>
      <c r="C17" s="115"/>
      <c r="D17" s="116"/>
      <c r="E17" s="134"/>
      <c r="F17" s="112">
        <v>15</v>
      </c>
      <c r="G17" s="111">
        <v>15</v>
      </c>
      <c r="H17" s="112">
        <v>15</v>
      </c>
      <c r="I17" s="111">
        <v>15</v>
      </c>
      <c r="J17" s="112">
        <v>15</v>
      </c>
      <c r="K17" s="115"/>
      <c r="L17" s="112">
        <v>15</v>
      </c>
      <c r="M17" s="111">
        <v>15</v>
      </c>
      <c r="N17" s="112">
        <v>15</v>
      </c>
      <c r="O17" s="111">
        <v>15</v>
      </c>
      <c r="P17" s="112">
        <v>15</v>
      </c>
      <c r="Q17" s="115"/>
      <c r="R17" s="116"/>
      <c r="S17" s="187"/>
      <c r="T17" s="130">
        <f>SUM(C17:R17)/30</f>
        <v>5</v>
      </c>
      <c r="U17" s="130">
        <v>1</v>
      </c>
      <c r="V17" s="130">
        <v>4</v>
      </c>
      <c r="W17" s="130"/>
      <c r="X17" s="48"/>
      <c r="Y17" s="48">
        <f>(T17*U17*V17)/8</f>
        <v>2.5</v>
      </c>
      <c r="Z17" s="48"/>
      <c r="AA17" s="48"/>
      <c r="AB17" s="48"/>
      <c r="AC17" s="48"/>
      <c r="AD17" s="48"/>
      <c r="AE17" s="48"/>
      <c r="AF17" s="48"/>
      <c r="AG17" s="48"/>
      <c r="AH17" s="48"/>
      <c r="AI17" s="48"/>
      <c r="AJ17" s="48"/>
      <c r="AK17" s="48"/>
      <c r="AL17" s="48"/>
      <c r="AN17" s="76">
        <f>'C - Salários'!$C$9</f>
        <v>11166.42</v>
      </c>
      <c r="AO17" s="30">
        <f>Y17*AN17</f>
        <v>27916.05</v>
      </c>
      <c r="AP17" s="124">
        <f>AO17/$AO$40</f>
        <v>8.9164093866408625E-2</v>
      </c>
    </row>
    <row r="18" spans="1:42">
      <c r="A18" s="131"/>
      <c r="B18" s="191"/>
      <c r="C18" s="117"/>
      <c r="D18" s="118"/>
      <c r="E18" s="122"/>
      <c r="F18" s="118"/>
      <c r="G18" s="122"/>
      <c r="H18" s="118"/>
      <c r="I18" s="122"/>
      <c r="J18" s="118"/>
      <c r="K18" s="122"/>
      <c r="L18" s="118"/>
      <c r="M18" s="122"/>
      <c r="N18" s="118"/>
      <c r="O18" s="122"/>
      <c r="P18" s="118"/>
      <c r="Q18" s="122"/>
      <c r="R18" s="119"/>
      <c r="S18" s="188"/>
      <c r="T18" s="114"/>
      <c r="U18" s="132"/>
      <c r="V18" s="132"/>
      <c r="W18" s="133"/>
      <c r="X18" s="49"/>
      <c r="Y18" s="49"/>
      <c r="Z18" s="49"/>
      <c r="AA18" s="49"/>
      <c r="AB18" s="49"/>
      <c r="AC18" s="49"/>
      <c r="AD18" s="49"/>
      <c r="AE18" s="49"/>
      <c r="AF18" s="49"/>
      <c r="AG18" s="49"/>
      <c r="AH18" s="49"/>
      <c r="AI18" s="49"/>
      <c r="AJ18" s="49"/>
      <c r="AK18" s="49"/>
      <c r="AL18" s="49"/>
    </row>
    <row r="19" spans="1:42">
      <c r="A19" s="126"/>
      <c r="B19" s="189" t="s">
        <v>125</v>
      </c>
      <c r="C19" s="109"/>
      <c r="D19" s="110"/>
      <c r="E19" s="109"/>
      <c r="F19" s="110"/>
      <c r="G19" s="109"/>
      <c r="H19" s="110"/>
      <c r="I19" s="109"/>
      <c r="J19" s="110"/>
      <c r="K19" s="109"/>
      <c r="L19" s="110"/>
      <c r="M19" s="109"/>
      <c r="N19" s="110"/>
      <c r="O19" s="109"/>
      <c r="P19" s="110"/>
      <c r="Q19" s="109"/>
      <c r="R19" s="110"/>
      <c r="S19" s="186" t="s">
        <v>56</v>
      </c>
      <c r="T19" s="110"/>
      <c r="U19" s="127"/>
      <c r="V19" s="127"/>
      <c r="W19" s="128"/>
      <c r="X19" s="19"/>
      <c r="Y19" s="19"/>
      <c r="Z19" s="19"/>
      <c r="AA19" s="19"/>
      <c r="AB19" s="19"/>
      <c r="AC19" s="19"/>
      <c r="AD19" s="19"/>
      <c r="AE19" s="19"/>
      <c r="AF19" s="19"/>
      <c r="AG19" s="19"/>
      <c r="AH19" s="19"/>
      <c r="AI19" s="19"/>
      <c r="AJ19" s="19"/>
      <c r="AK19" s="19"/>
      <c r="AL19" s="19"/>
    </row>
    <row r="20" spans="1:42">
      <c r="A20" s="129" t="s">
        <v>39</v>
      </c>
      <c r="B20" s="190"/>
      <c r="C20" s="115"/>
      <c r="D20" s="116"/>
      <c r="E20" s="134"/>
      <c r="F20" s="112">
        <v>15</v>
      </c>
      <c r="G20" s="111">
        <v>15</v>
      </c>
      <c r="H20" s="112">
        <v>15</v>
      </c>
      <c r="I20" s="111">
        <v>15</v>
      </c>
      <c r="J20" s="112">
        <v>15</v>
      </c>
      <c r="K20" s="115"/>
      <c r="L20" s="112">
        <v>15</v>
      </c>
      <c r="M20" s="111">
        <v>15</v>
      </c>
      <c r="N20" s="112">
        <v>15</v>
      </c>
      <c r="O20" s="111">
        <v>15</v>
      </c>
      <c r="P20" s="112">
        <v>15</v>
      </c>
      <c r="Q20" s="115"/>
      <c r="R20" s="116"/>
      <c r="S20" s="187"/>
      <c r="T20" s="130">
        <f>SUM(C20:R20)/30</f>
        <v>5</v>
      </c>
      <c r="U20" s="130">
        <v>1</v>
      </c>
      <c r="V20" s="130">
        <v>4</v>
      </c>
      <c r="W20" s="130"/>
      <c r="X20" s="48"/>
      <c r="Y20" s="48">
        <f>(T20*U20*V20)/8</f>
        <v>2.5</v>
      </c>
      <c r="Z20" s="48"/>
      <c r="AA20" s="48"/>
      <c r="AB20" s="48"/>
      <c r="AC20" s="48"/>
      <c r="AD20" s="48"/>
      <c r="AE20" s="48"/>
      <c r="AF20" s="48"/>
      <c r="AG20" s="48"/>
      <c r="AH20" s="48"/>
      <c r="AI20" s="48"/>
      <c r="AJ20" s="48"/>
      <c r="AK20" s="48"/>
      <c r="AL20" s="48"/>
      <c r="AN20" s="76">
        <f>'C - Salários'!$C$9</f>
        <v>11166.42</v>
      </c>
      <c r="AO20" s="30">
        <f>Y20*AN20</f>
        <v>27916.05</v>
      </c>
      <c r="AP20" s="124">
        <f>AO20/$AO$40</f>
        <v>8.9164093866408625E-2</v>
      </c>
    </row>
    <row r="21" spans="1:42">
      <c r="A21" s="131"/>
      <c r="B21" s="191"/>
      <c r="C21" s="117"/>
      <c r="D21" s="118"/>
      <c r="E21" s="122"/>
      <c r="F21" s="118"/>
      <c r="G21" s="122"/>
      <c r="H21" s="118"/>
      <c r="I21" s="122"/>
      <c r="J21" s="118"/>
      <c r="K21" s="122"/>
      <c r="L21" s="118"/>
      <c r="M21" s="122"/>
      <c r="N21" s="118"/>
      <c r="O21" s="122"/>
      <c r="P21" s="118"/>
      <c r="Q21" s="122"/>
      <c r="R21" s="119"/>
      <c r="S21" s="188"/>
      <c r="T21" s="114"/>
      <c r="U21" s="132"/>
      <c r="V21" s="132"/>
      <c r="W21" s="133"/>
      <c r="X21" s="49"/>
      <c r="Y21" s="49"/>
      <c r="Z21" s="49"/>
      <c r="AA21" s="49"/>
      <c r="AB21" s="49"/>
      <c r="AC21" s="49"/>
      <c r="AD21" s="49"/>
      <c r="AE21" s="49"/>
      <c r="AF21" s="49"/>
      <c r="AG21" s="49"/>
      <c r="AH21" s="49"/>
      <c r="AI21" s="49"/>
      <c r="AJ21" s="49"/>
      <c r="AK21" s="49"/>
      <c r="AL21" s="49"/>
    </row>
    <row r="22" spans="1:42">
      <c r="A22" s="126"/>
      <c r="B22" s="189" t="s">
        <v>112</v>
      </c>
      <c r="C22" s="109"/>
      <c r="D22" s="110"/>
      <c r="E22" s="109"/>
      <c r="F22" s="110"/>
      <c r="G22" s="109"/>
      <c r="H22" s="110"/>
      <c r="I22" s="109"/>
      <c r="J22" s="110"/>
      <c r="K22" s="109"/>
      <c r="L22" s="110"/>
      <c r="M22" s="109"/>
      <c r="N22" s="110"/>
      <c r="O22" s="109"/>
      <c r="P22" s="110"/>
      <c r="Q22" s="109"/>
      <c r="R22" s="110"/>
      <c r="S22" s="186" t="s">
        <v>56</v>
      </c>
      <c r="T22" s="110"/>
      <c r="U22" s="127"/>
      <c r="V22" s="127"/>
      <c r="W22" s="128"/>
      <c r="X22" s="19"/>
      <c r="Y22" s="19"/>
      <c r="Z22" s="19"/>
      <c r="AA22" s="19"/>
      <c r="AB22" s="19"/>
      <c r="AC22" s="19"/>
      <c r="AD22" s="19"/>
      <c r="AE22" s="19"/>
      <c r="AF22" s="19"/>
      <c r="AG22" s="19"/>
      <c r="AH22" s="19"/>
      <c r="AI22" s="19"/>
      <c r="AJ22" s="19"/>
      <c r="AK22" s="19"/>
      <c r="AL22" s="19"/>
    </row>
    <row r="23" spans="1:42">
      <c r="A23" s="129" t="s">
        <v>40</v>
      </c>
      <c r="B23" s="190"/>
      <c r="C23" s="115"/>
      <c r="D23" s="116"/>
      <c r="E23" s="134"/>
      <c r="F23" s="112">
        <v>15</v>
      </c>
      <c r="G23" s="111">
        <v>15</v>
      </c>
      <c r="H23" s="112">
        <v>15</v>
      </c>
      <c r="I23" s="111">
        <v>15</v>
      </c>
      <c r="J23" s="112">
        <v>15</v>
      </c>
      <c r="K23" s="115"/>
      <c r="L23" s="112">
        <v>15</v>
      </c>
      <c r="M23" s="111">
        <v>15</v>
      </c>
      <c r="N23" s="112">
        <v>15</v>
      </c>
      <c r="O23" s="111">
        <v>15</v>
      </c>
      <c r="P23" s="112">
        <v>15</v>
      </c>
      <c r="Q23" s="115"/>
      <c r="R23" s="116"/>
      <c r="S23" s="187"/>
      <c r="T23" s="130">
        <f>SUM(C23:R23)/30</f>
        <v>5</v>
      </c>
      <c r="U23" s="130">
        <v>1</v>
      </c>
      <c r="V23" s="130">
        <v>6</v>
      </c>
      <c r="W23" s="130"/>
      <c r="X23" s="48"/>
      <c r="Y23" s="48">
        <f>(T23*U23*V23)/8</f>
        <v>3.75</v>
      </c>
      <c r="Z23" s="48"/>
      <c r="AA23" s="48"/>
      <c r="AB23" s="48"/>
      <c r="AC23" s="48"/>
      <c r="AD23" s="48"/>
      <c r="AE23" s="48"/>
      <c r="AF23" s="48"/>
      <c r="AG23" s="48"/>
      <c r="AH23" s="48"/>
      <c r="AI23" s="48"/>
      <c r="AJ23" s="48"/>
      <c r="AK23" s="48"/>
      <c r="AL23" s="48"/>
      <c r="AN23" s="76">
        <f>'C - Salários'!$C$9</f>
        <v>11166.42</v>
      </c>
      <c r="AO23" s="30">
        <f>Y23*AN23</f>
        <v>41874.074999999997</v>
      </c>
      <c r="AP23" s="124">
        <f>AO23/$AO$40</f>
        <v>0.13374614079961294</v>
      </c>
    </row>
    <row r="24" spans="1:42">
      <c r="A24" s="131"/>
      <c r="B24" s="191"/>
      <c r="C24" s="117"/>
      <c r="D24" s="118"/>
      <c r="E24" s="122"/>
      <c r="F24" s="118"/>
      <c r="G24" s="122"/>
      <c r="H24" s="118"/>
      <c r="I24" s="122"/>
      <c r="J24" s="118"/>
      <c r="K24" s="122"/>
      <c r="L24" s="118"/>
      <c r="M24" s="122"/>
      <c r="N24" s="118"/>
      <c r="O24" s="122"/>
      <c r="P24" s="118"/>
      <c r="Q24" s="122"/>
      <c r="R24" s="119"/>
      <c r="S24" s="188"/>
      <c r="T24" s="114"/>
      <c r="U24" s="132"/>
      <c r="V24" s="132"/>
      <c r="W24" s="133"/>
      <c r="X24" s="49"/>
      <c r="Y24" s="49"/>
      <c r="Z24" s="49"/>
      <c r="AA24" s="49"/>
      <c r="AB24" s="49"/>
      <c r="AC24" s="49"/>
      <c r="AD24" s="49"/>
      <c r="AE24" s="49"/>
      <c r="AF24" s="49"/>
      <c r="AG24" s="49"/>
      <c r="AH24" s="49"/>
      <c r="AI24" s="49"/>
      <c r="AJ24" s="49"/>
      <c r="AK24" s="49"/>
      <c r="AL24" s="49"/>
    </row>
    <row r="25" spans="1:42">
      <c r="A25" s="126"/>
      <c r="B25" s="189" t="s">
        <v>143</v>
      </c>
      <c r="C25" s="109"/>
      <c r="D25" s="110"/>
      <c r="E25" s="109"/>
      <c r="F25" s="110"/>
      <c r="G25" s="109"/>
      <c r="H25" s="110"/>
      <c r="I25" s="109"/>
      <c r="J25" s="110"/>
      <c r="K25" s="109"/>
      <c r="L25" s="110"/>
      <c r="M25" s="109"/>
      <c r="N25" s="110"/>
      <c r="O25" s="109"/>
      <c r="P25" s="110"/>
      <c r="Q25" s="109"/>
      <c r="R25" s="110"/>
      <c r="S25" s="186" t="s">
        <v>56</v>
      </c>
      <c r="T25" s="110"/>
      <c r="U25" s="127"/>
      <c r="V25" s="127"/>
      <c r="W25" s="128"/>
      <c r="X25" s="19"/>
      <c r="Y25" s="19"/>
      <c r="Z25" s="19"/>
      <c r="AA25" s="19"/>
      <c r="AB25" s="19"/>
      <c r="AC25" s="19"/>
      <c r="AD25" s="19"/>
      <c r="AE25" s="19"/>
      <c r="AF25" s="19"/>
      <c r="AG25" s="19"/>
      <c r="AH25" s="19"/>
      <c r="AI25" s="19"/>
      <c r="AJ25" s="19"/>
      <c r="AK25" s="19"/>
      <c r="AL25" s="19"/>
    </row>
    <row r="26" spans="1:42">
      <c r="A26" s="129" t="s">
        <v>41</v>
      </c>
      <c r="B26" s="190"/>
      <c r="C26" s="115"/>
      <c r="D26" s="116"/>
      <c r="E26" s="134"/>
      <c r="F26" s="112">
        <v>15</v>
      </c>
      <c r="G26" s="111">
        <v>15</v>
      </c>
      <c r="H26" s="112">
        <v>15</v>
      </c>
      <c r="I26" s="111">
        <v>15</v>
      </c>
      <c r="J26" s="112">
        <v>15</v>
      </c>
      <c r="K26" s="115"/>
      <c r="L26" s="112">
        <v>15</v>
      </c>
      <c r="M26" s="111">
        <v>15</v>
      </c>
      <c r="N26" s="112">
        <v>15</v>
      </c>
      <c r="O26" s="111">
        <v>15</v>
      </c>
      <c r="P26" s="112">
        <v>15</v>
      </c>
      <c r="Q26" s="115"/>
      <c r="R26" s="116"/>
      <c r="S26" s="187"/>
      <c r="T26" s="130">
        <f>SUM(C26:R26)/30</f>
        <v>5</v>
      </c>
      <c r="U26" s="130">
        <v>1</v>
      </c>
      <c r="V26" s="130">
        <v>2</v>
      </c>
      <c r="W26" s="130"/>
      <c r="X26" s="48"/>
      <c r="Y26" s="48">
        <f>(T26*U26*V26)/8</f>
        <v>1.25</v>
      </c>
      <c r="Z26" s="48"/>
      <c r="AA26" s="48"/>
      <c r="AB26" s="48"/>
      <c r="AC26" s="48"/>
      <c r="AD26" s="48"/>
      <c r="AE26" s="48"/>
      <c r="AF26" s="48"/>
      <c r="AG26" s="48"/>
      <c r="AH26" s="48"/>
      <c r="AI26" s="48"/>
      <c r="AJ26" s="48"/>
      <c r="AK26" s="48"/>
      <c r="AL26" s="48"/>
      <c r="AN26" s="76">
        <f>'C - Salários'!$C$9</f>
        <v>11166.42</v>
      </c>
      <c r="AO26" s="30">
        <f>Y26*AN26</f>
        <v>13958.025</v>
      </c>
      <c r="AP26" s="124">
        <f>AO26/$AO$40</f>
        <v>4.4582046933204313E-2</v>
      </c>
    </row>
    <row r="27" spans="1:42">
      <c r="A27" s="131"/>
      <c r="B27" s="191"/>
      <c r="C27" s="117"/>
      <c r="D27" s="118"/>
      <c r="E27" s="122"/>
      <c r="F27" s="118"/>
      <c r="G27" s="122"/>
      <c r="H27" s="118"/>
      <c r="I27" s="122"/>
      <c r="J27" s="118"/>
      <c r="K27" s="122"/>
      <c r="L27" s="118"/>
      <c r="M27" s="122"/>
      <c r="N27" s="118"/>
      <c r="O27" s="122"/>
      <c r="P27" s="118"/>
      <c r="Q27" s="122"/>
      <c r="R27" s="119"/>
      <c r="S27" s="188"/>
      <c r="T27" s="114"/>
      <c r="U27" s="132"/>
      <c r="V27" s="132"/>
      <c r="W27" s="133"/>
      <c r="X27" s="49"/>
      <c r="Y27" s="49"/>
      <c r="Z27" s="49"/>
      <c r="AA27" s="49"/>
      <c r="AB27" s="49"/>
      <c r="AC27" s="49"/>
      <c r="AD27" s="49"/>
      <c r="AE27" s="49"/>
      <c r="AF27" s="49"/>
      <c r="AG27" s="49"/>
      <c r="AH27" s="49"/>
      <c r="AI27" s="49"/>
      <c r="AJ27" s="49"/>
      <c r="AK27" s="49"/>
      <c r="AL27" s="49"/>
    </row>
    <row r="28" spans="1:42">
      <c r="A28" s="126"/>
      <c r="B28" s="189" t="s">
        <v>144</v>
      </c>
      <c r="C28" s="109"/>
      <c r="D28" s="110"/>
      <c r="E28" s="109"/>
      <c r="F28" s="110"/>
      <c r="G28" s="109"/>
      <c r="H28" s="110"/>
      <c r="I28" s="109"/>
      <c r="J28" s="110"/>
      <c r="K28" s="109"/>
      <c r="L28" s="110"/>
      <c r="M28" s="109"/>
      <c r="N28" s="110"/>
      <c r="O28" s="109"/>
      <c r="P28" s="110"/>
      <c r="Q28" s="109"/>
      <c r="R28" s="110"/>
      <c r="S28" s="186" t="s">
        <v>56</v>
      </c>
      <c r="T28" s="110"/>
      <c r="U28" s="127"/>
      <c r="V28" s="127"/>
      <c r="W28" s="128"/>
      <c r="X28" s="19"/>
      <c r="Y28" s="19"/>
      <c r="Z28" s="19"/>
      <c r="AA28" s="19"/>
      <c r="AB28" s="19"/>
      <c r="AC28" s="19"/>
      <c r="AD28" s="19"/>
      <c r="AE28" s="19"/>
      <c r="AF28" s="19"/>
      <c r="AG28" s="19"/>
      <c r="AH28" s="19"/>
      <c r="AI28" s="19"/>
      <c r="AJ28" s="19"/>
      <c r="AK28" s="19"/>
      <c r="AL28" s="19"/>
    </row>
    <row r="29" spans="1:42">
      <c r="A29" s="129" t="s">
        <v>42</v>
      </c>
      <c r="B29" s="190"/>
      <c r="C29" s="115"/>
      <c r="D29" s="116"/>
      <c r="E29" s="134"/>
      <c r="F29" s="112">
        <v>15</v>
      </c>
      <c r="G29" s="111">
        <v>15</v>
      </c>
      <c r="H29" s="112">
        <v>15</v>
      </c>
      <c r="I29" s="111">
        <v>15</v>
      </c>
      <c r="J29" s="112">
        <v>15</v>
      </c>
      <c r="K29" s="115"/>
      <c r="L29" s="112">
        <v>15</v>
      </c>
      <c r="M29" s="111">
        <v>15</v>
      </c>
      <c r="N29" s="112">
        <v>15</v>
      </c>
      <c r="O29" s="111">
        <v>15</v>
      </c>
      <c r="P29" s="112">
        <v>15</v>
      </c>
      <c r="Q29" s="115"/>
      <c r="R29" s="116"/>
      <c r="S29" s="187"/>
      <c r="T29" s="130">
        <f>SUM(C29:R29)/30</f>
        <v>5</v>
      </c>
      <c r="U29" s="130">
        <v>1</v>
      </c>
      <c r="V29" s="130">
        <v>6</v>
      </c>
      <c r="W29" s="130"/>
      <c r="X29" s="48"/>
      <c r="Y29" s="48">
        <f>(T29*U29*V29)/8</f>
        <v>3.75</v>
      </c>
      <c r="Z29" s="48"/>
      <c r="AA29" s="48"/>
      <c r="AB29" s="48"/>
      <c r="AC29" s="48"/>
      <c r="AD29" s="48"/>
      <c r="AE29" s="48"/>
      <c r="AF29" s="48"/>
      <c r="AG29" s="48"/>
      <c r="AH29" s="48"/>
      <c r="AI29" s="48"/>
      <c r="AJ29" s="48"/>
      <c r="AK29" s="48"/>
      <c r="AL29" s="48"/>
      <c r="AN29" s="76">
        <f>'C - Salários'!$C$9</f>
        <v>11166.42</v>
      </c>
      <c r="AO29" s="30">
        <f>Y29*AN29</f>
        <v>41874.074999999997</v>
      </c>
      <c r="AP29" s="124">
        <f>AO29/$AO$40</f>
        <v>0.13374614079961294</v>
      </c>
    </row>
    <row r="30" spans="1:42">
      <c r="A30" s="131"/>
      <c r="B30" s="191"/>
      <c r="C30" s="117"/>
      <c r="D30" s="118"/>
      <c r="E30" s="122"/>
      <c r="F30" s="118"/>
      <c r="G30" s="122"/>
      <c r="H30" s="118"/>
      <c r="I30" s="122"/>
      <c r="J30" s="118"/>
      <c r="K30" s="122"/>
      <c r="L30" s="118"/>
      <c r="M30" s="122"/>
      <c r="N30" s="118"/>
      <c r="O30" s="122"/>
      <c r="P30" s="118"/>
      <c r="Q30" s="122"/>
      <c r="R30" s="119"/>
      <c r="S30" s="188"/>
      <c r="T30" s="114"/>
      <c r="U30" s="132"/>
      <c r="V30" s="132"/>
      <c r="W30" s="133"/>
      <c r="X30" s="49"/>
      <c r="Y30" s="49"/>
      <c r="Z30" s="49"/>
      <c r="AA30" s="49"/>
      <c r="AB30" s="49"/>
      <c r="AC30" s="49"/>
      <c r="AD30" s="49"/>
      <c r="AE30" s="49"/>
      <c r="AF30" s="49"/>
      <c r="AG30" s="49"/>
      <c r="AH30" s="49"/>
      <c r="AI30" s="49"/>
      <c r="AJ30" s="49"/>
      <c r="AK30" s="49"/>
      <c r="AL30" s="49"/>
    </row>
    <row r="31" spans="1:42" ht="15" customHeight="1">
      <c r="A31" s="126"/>
      <c r="B31" s="189" t="s">
        <v>115</v>
      </c>
      <c r="C31" s="109"/>
      <c r="D31" s="110"/>
      <c r="E31" s="109"/>
      <c r="F31" s="110"/>
      <c r="G31" s="109"/>
      <c r="H31" s="110"/>
      <c r="I31" s="109"/>
      <c r="J31" s="110"/>
      <c r="K31" s="109"/>
      <c r="L31" s="110"/>
      <c r="M31" s="109"/>
      <c r="N31" s="110"/>
      <c r="O31" s="109"/>
      <c r="P31" s="110"/>
      <c r="Q31" s="109"/>
      <c r="R31" s="110"/>
      <c r="S31" s="186" t="s">
        <v>56</v>
      </c>
      <c r="T31" s="110"/>
      <c r="U31" s="127"/>
      <c r="V31" s="127"/>
      <c r="W31" s="128"/>
      <c r="X31" s="19"/>
      <c r="Y31" s="19"/>
      <c r="Z31" s="19"/>
      <c r="AA31" s="19"/>
      <c r="AB31" s="19"/>
      <c r="AC31" s="19"/>
      <c r="AD31" s="19"/>
      <c r="AE31" s="19"/>
      <c r="AF31" s="19"/>
      <c r="AG31" s="19"/>
      <c r="AH31" s="19"/>
      <c r="AI31" s="19"/>
      <c r="AJ31" s="19"/>
      <c r="AK31" s="19"/>
      <c r="AL31" s="19"/>
    </row>
    <row r="32" spans="1:42">
      <c r="A32" s="129" t="s">
        <v>43</v>
      </c>
      <c r="B32" s="190"/>
      <c r="C32" s="115"/>
      <c r="D32" s="116"/>
      <c r="E32" s="134"/>
      <c r="F32" s="112">
        <v>15</v>
      </c>
      <c r="G32" s="111">
        <v>15</v>
      </c>
      <c r="H32" s="112">
        <v>15</v>
      </c>
      <c r="I32" s="111">
        <v>15</v>
      </c>
      <c r="J32" s="112">
        <v>15</v>
      </c>
      <c r="K32" s="115"/>
      <c r="L32" s="112">
        <v>15</v>
      </c>
      <c r="M32" s="111">
        <v>15</v>
      </c>
      <c r="N32" s="112">
        <v>15</v>
      </c>
      <c r="O32" s="111">
        <v>15</v>
      </c>
      <c r="P32" s="112">
        <v>15</v>
      </c>
      <c r="Q32" s="115"/>
      <c r="R32" s="116"/>
      <c r="S32" s="187"/>
      <c r="T32" s="130">
        <f>SUM(C32:R32)/30</f>
        <v>5</v>
      </c>
      <c r="U32" s="130">
        <v>1</v>
      </c>
      <c r="V32" s="130">
        <v>6</v>
      </c>
      <c r="W32" s="130"/>
      <c r="X32" s="48"/>
      <c r="Y32" s="48">
        <f>(T32*U32*V32)/8</f>
        <v>3.75</v>
      </c>
      <c r="Z32" s="48"/>
      <c r="AA32" s="48"/>
      <c r="AB32" s="48"/>
      <c r="AC32" s="48"/>
      <c r="AD32" s="48"/>
      <c r="AE32" s="48"/>
      <c r="AF32" s="48"/>
      <c r="AG32" s="48"/>
      <c r="AH32" s="48"/>
      <c r="AI32" s="48"/>
      <c r="AJ32" s="48"/>
      <c r="AK32" s="48"/>
      <c r="AL32" s="48"/>
      <c r="AN32" s="76">
        <f>'C - Salários'!$C$9</f>
        <v>11166.42</v>
      </c>
      <c r="AO32" s="30">
        <f>Y32*AN32</f>
        <v>41874.074999999997</v>
      </c>
      <c r="AP32" s="124">
        <f>AO32/$AO$40</f>
        <v>0.13374614079961294</v>
      </c>
    </row>
    <row r="33" spans="1:42">
      <c r="A33" s="131"/>
      <c r="B33" s="191"/>
      <c r="C33" s="117"/>
      <c r="D33" s="118"/>
      <c r="E33" s="122"/>
      <c r="F33" s="118"/>
      <c r="G33" s="122"/>
      <c r="H33" s="118"/>
      <c r="I33" s="122"/>
      <c r="J33" s="118"/>
      <c r="K33" s="122"/>
      <c r="L33" s="118"/>
      <c r="M33" s="122"/>
      <c r="N33" s="118"/>
      <c r="O33" s="122"/>
      <c r="P33" s="118"/>
      <c r="Q33" s="122"/>
      <c r="R33" s="119"/>
      <c r="S33" s="188"/>
      <c r="T33" s="114"/>
      <c r="U33" s="132"/>
      <c r="V33" s="132"/>
      <c r="W33" s="133"/>
      <c r="X33" s="49"/>
      <c r="Y33" s="49"/>
      <c r="Z33" s="49"/>
      <c r="AA33" s="49"/>
      <c r="AB33" s="49"/>
      <c r="AC33" s="49"/>
      <c r="AD33" s="49"/>
      <c r="AE33" s="49"/>
      <c r="AF33" s="49"/>
      <c r="AG33" s="49"/>
      <c r="AH33" s="49"/>
      <c r="AI33" s="49"/>
      <c r="AJ33" s="49"/>
      <c r="AK33" s="49"/>
      <c r="AL33" s="49"/>
    </row>
    <row r="34" spans="1:42" ht="15" customHeight="1">
      <c r="A34" s="126"/>
      <c r="B34" s="189" t="s">
        <v>145</v>
      </c>
      <c r="C34" s="109"/>
      <c r="D34" s="110"/>
      <c r="E34" s="109"/>
      <c r="F34" s="110"/>
      <c r="G34" s="109"/>
      <c r="H34" s="110"/>
      <c r="I34" s="109"/>
      <c r="J34" s="110"/>
      <c r="K34" s="109"/>
      <c r="L34" s="110"/>
      <c r="M34" s="109"/>
      <c r="N34" s="110"/>
      <c r="O34" s="109"/>
      <c r="P34" s="110"/>
      <c r="Q34" s="109"/>
      <c r="R34" s="110"/>
      <c r="S34" s="186" t="s">
        <v>56</v>
      </c>
      <c r="T34" s="110"/>
      <c r="U34" s="127"/>
      <c r="V34" s="127"/>
      <c r="W34" s="128"/>
      <c r="X34" s="19"/>
      <c r="Y34" s="19"/>
      <c r="Z34" s="19"/>
      <c r="AA34" s="19"/>
      <c r="AB34" s="19"/>
      <c r="AC34" s="19"/>
      <c r="AD34" s="19"/>
      <c r="AE34" s="19"/>
      <c r="AF34" s="19"/>
      <c r="AG34" s="19"/>
      <c r="AH34" s="19"/>
      <c r="AI34" s="19"/>
      <c r="AJ34" s="19"/>
      <c r="AK34" s="19"/>
      <c r="AL34" s="19"/>
    </row>
    <row r="35" spans="1:42">
      <c r="A35" s="129" t="s">
        <v>44</v>
      </c>
      <c r="B35" s="190"/>
      <c r="C35" s="115"/>
      <c r="D35" s="116"/>
      <c r="E35" s="134"/>
      <c r="F35" s="112">
        <v>15</v>
      </c>
      <c r="G35" s="111">
        <v>15</v>
      </c>
      <c r="H35" s="112">
        <v>15</v>
      </c>
      <c r="I35" s="111">
        <v>15</v>
      </c>
      <c r="J35" s="112">
        <v>15</v>
      </c>
      <c r="K35" s="115"/>
      <c r="L35" s="112">
        <v>15</v>
      </c>
      <c r="M35" s="111">
        <v>15</v>
      </c>
      <c r="N35" s="112">
        <v>15</v>
      </c>
      <c r="O35" s="111">
        <v>15</v>
      </c>
      <c r="P35" s="112">
        <v>15</v>
      </c>
      <c r="Q35" s="115"/>
      <c r="R35" s="116"/>
      <c r="S35" s="187"/>
      <c r="T35" s="130">
        <f>SUM(C35:R35)/30</f>
        <v>5</v>
      </c>
      <c r="U35" s="130">
        <v>1</v>
      </c>
      <c r="V35" s="130">
        <v>6</v>
      </c>
      <c r="W35" s="130"/>
      <c r="X35" s="48"/>
      <c r="Y35" s="48">
        <f>(T35*U35*V35)/8</f>
        <v>3.75</v>
      </c>
      <c r="Z35" s="48"/>
      <c r="AA35" s="48"/>
      <c r="AB35" s="48"/>
      <c r="AC35" s="48"/>
      <c r="AD35" s="48"/>
      <c r="AE35" s="48"/>
      <c r="AF35" s="48"/>
      <c r="AG35" s="48"/>
      <c r="AH35" s="48"/>
      <c r="AI35" s="48"/>
      <c r="AJ35" s="48"/>
      <c r="AK35" s="48"/>
      <c r="AL35" s="48"/>
      <c r="AN35" s="76">
        <f>'C - Salários'!$C$9</f>
        <v>11166.42</v>
      </c>
      <c r="AO35" s="30">
        <f>Y35*AN35</f>
        <v>41874.074999999997</v>
      </c>
      <c r="AP35" s="124">
        <f>AO35/$AO$40</f>
        <v>0.13374614079961294</v>
      </c>
    </row>
    <row r="36" spans="1:42">
      <c r="A36" s="131"/>
      <c r="B36" s="191"/>
      <c r="C36" s="117"/>
      <c r="D36" s="119"/>
      <c r="E36" s="117"/>
      <c r="F36" s="119"/>
      <c r="G36" s="117"/>
      <c r="H36" s="119"/>
      <c r="I36" s="117"/>
      <c r="J36" s="119"/>
      <c r="K36" s="117"/>
      <c r="L36" s="119"/>
      <c r="M36" s="117"/>
      <c r="N36" s="119"/>
      <c r="O36" s="117"/>
      <c r="P36" s="119"/>
      <c r="Q36" s="117"/>
      <c r="R36" s="119"/>
      <c r="S36" s="188"/>
      <c r="T36" s="114"/>
      <c r="U36" s="132"/>
      <c r="V36" s="132"/>
      <c r="W36" s="133"/>
      <c r="X36" s="49"/>
      <c r="Y36" s="49"/>
      <c r="Z36" s="49"/>
      <c r="AA36" s="49"/>
      <c r="AB36" s="49"/>
      <c r="AC36" s="49"/>
      <c r="AD36" s="49"/>
      <c r="AE36" s="49"/>
      <c r="AF36" s="49"/>
      <c r="AG36" s="49"/>
      <c r="AH36" s="49"/>
      <c r="AI36" s="49"/>
      <c r="AJ36" s="49"/>
      <c r="AK36" s="49"/>
      <c r="AL36" s="49"/>
    </row>
    <row r="37" spans="1:42" ht="15" customHeight="1">
      <c r="A37" s="126"/>
      <c r="B37" s="189" t="s">
        <v>136</v>
      </c>
      <c r="C37" s="109"/>
      <c r="D37" s="110"/>
      <c r="E37" s="109"/>
      <c r="F37" s="110"/>
      <c r="G37" s="109"/>
      <c r="H37" s="110"/>
      <c r="I37" s="109"/>
      <c r="J37" s="110"/>
      <c r="K37" s="109"/>
      <c r="L37" s="110"/>
      <c r="M37" s="109"/>
      <c r="N37" s="110"/>
      <c r="O37" s="109"/>
      <c r="P37" s="110"/>
      <c r="Q37" s="109"/>
      <c r="R37" s="110"/>
      <c r="S37" s="186" t="s">
        <v>56</v>
      </c>
      <c r="T37" s="110"/>
      <c r="U37" s="127"/>
      <c r="V37" s="127"/>
      <c r="W37" s="128"/>
      <c r="X37" s="19"/>
      <c r="Y37" s="19"/>
      <c r="Z37" s="19"/>
      <c r="AA37" s="19"/>
      <c r="AB37" s="19"/>
      <c r="AC37" s="19"/>
      <c r="AD37" s="19"/>
      <c r="AE37" s="19"/>
      <c r="AF37" s="19"/>
      <c r="AG37" s="19"/>
      <c r="AH37" s="19"/>
      <c r="AI37" s="19"/>
      <c r="AJ37" s="19"/>
      <c r="AK37" s="19"/>
      <c r="AL37" s="19"/>
    </row>
    <row r="38" spans="1:42">
      <c r="A38" s="129" t="s">
        <v>45</v>
      </c>
      <c r="B38" s="190"/>
      <c r="C38" s="115"/>
      <c r="D38" s="116"/>
      <c r="E38" s="134"/>
      <c r="F38" s="135"/>
      <c r="G38" s="134"/>
      <c r="H38" s="135"/>
      <c r="I38" s="134"/>
      <c r="J38" s="135"/>
      <c r="K38" s="115"/>
      <c r="L38" s="112">
        <v>15</v>
      </c>
      <c r="M38" s="111">
        <v>15</v>
      </c>
      <c r="N38" s="112">
        <v>15</v>
      </c>
      <c r="O38" s="111">
        <v>15</v>
      </c>
      <c r="P38" s="112">
        <v>15</v>
      </c>
      <c r="Q38" s="115"/>
      <c r="R38" s="116"/>
      <c r="S38" s="187"/>
      <c r="T38" s="130">
        <f>SUM(C38:R38)/30</f>
        <v>2.5</v>
      </c>
      <c r="U38" s="130">
        <v>1</v>
      </c>
      <c r="V38" s="130">
        <v>6</v>
      </c>
      <c r="W38" s="130"/>
      <c r="X38" s="48"/>
      <c r="Y38" s="48">
        <f>(T38*U38*V38)/8</f>
        <v>1.875</v>
      </c>
      <c r="Z38" s="48"/>
      <c r="AA38" s="48"/>
      <c r="AB38" s="48"/>
      <c r="AC38" s="48"/>
      <c r="AD38" s="48"/>
      <c r="AE38" s="48"/>
      <c r="AF38" s="48"/>
      <c r="AG38" s="48"/>
      <c r="AH38" s="48"/>
      <c r="AI38" s="48"/>
      <c r="AJ38" s="48"/>
      <c r="AK38" s="48"/>
      <c r="AL38" s="48"/>
      <c r="AN38" s="76">
        <f>'C - Salários'!$C$9</f>
        <v>11166.42</v>
      </c>
      <c r="AO38" s="30">
        <f>Y38*AN38</f>
        <v>20937.037499999999</v>
      </c>
      <c r="AP38" s="124">
        <f>AO38/$AO$40</f>
        <v>6.6873070399806472E-2</v>
      </c>
    </row>
    <row r="39" spans="1:42">
      <c r="A39" s="131"/>
      <c r="B39" s="191"/>
      <c r="C39" s="117"/>
      <c r="D39" s="119"/>
      <c r="E39" s="117"/>
      <c r="F39" s="119"/>
      <c r="G39" s="117"/>
      <c r="H39" s="119"/>
      <c r="I39" s="117"/>
      <c r="J39" s="119"/>
      <c r="K39" s="117"/>
      <c r="L39" s="119"/>
      <c r="M39" s="117"/>
      <c r="N39" s="119"/>
      <c r="O39" s="117"/>
      <c r="P39" s="119"/>
      <c r="Q39" s="117"/>
      <c r="R39" s="119"/>
      <c r="S39" s="188"/>
      <c r="T39" s="114"/>
      <c r="U39" s="132"/>
      <c r="V39" s="132"/>
      <c r="W39" s="133"/>
      <c r="X39" s="49"/>
      <c r="Y39" s="49"/>
      <c r="Z39" s="49"/>
      <c r="AA39" s="49"/>
      <c r="AB39" s="49"/>
      <c r="AC39" s="49"/>
      <c r="AD39" s="49"/>
      <c r="AE39" s="49"/>
      <c r="AF39" s="49"/>
      <c r="AG39" s="49"/>
      <c r="AH39" s="49"/>
      <c r="AI39" s="49"/>
      <c r="AJ39" s="49"/>
      <c r="AK39" s="49"/>
      <c r="AL39" s="49"/>
    </row>
    <row r="40" spans="1:42" ht="15.75">
      <c r="A40" s="192" t="s">
        <v>55</v>
      </c>
      <c r="B40" s="193"/>
      <c r="C40" s="193"/>
      <c r="D40" s="193"/>
      <c r="E40" s="193"/>
      <c r="F40" s="193"/>
      <c r="G40" s="193"/>
      <c r="H40" s="193"/>
      <c r="I40" s="193"/>
      <c r="J40" s="193"/>
      <c r="K40" s="193"/>
      <c r="L40" s="193"/>
      <c r="M40" s="193"/>
      <c r="N40" s="193"/>
      <c r="O40" s="193"/>
      <c r="P40" s="193"/>
      <c r="Q40" s="193"/>
      <c r="R40" s="193"/>
      <c r="S40" s="193"/>
      <c r="T40" s="193"/>
      <c r="U40" s="193"/>
      <c r="V40" s="194"/>
      <c r="W40" s="136">
        <f t="shared" ref="W40:AL40" si="0">SUM(W7:W39)</f>
        <v>0</v>
      </c>
      <c r="X40" s="58">
        <f t="shared" si="0"/>
        <v>2</v>
      </c>
      <c r="Y40" s="58">
        <f t="shared" si="0"/>
        <v>25.5</v>
      </c>
      <c r="Z40" s="58">
        <f t="shared" si="0"/>
        <v>0</v>
      </c>
      <c r="AA40" s="58">
        <f t="shared" si="0"/>
        <v>0</v>
      </c>
      <c r="AB40" s="58">
        <f t="shared" si="0"/>
        <v>0</v>
      </c>
      <c r="AC40" s="58">
        <f t="shared" si="0"/>
        <v>0</v>
      </c>
      <c r="AD40" s="58">
        <f t="shared" si="0"/>
        <v>0</v>
      </c>
      <c r="AE40" s="58">
        <f t="shared" si="0"/>
        <v>0</v>
      </c>
      <c r="AF40" s="58">
        <f t="shared" si="0"/>
        <v>0</v>
      </c>
      <c r="AG40" s="58">
        <f t="shared" si="0"/>
        <v>0</v>
      </c>
      <c r="AH40" s="58">
        <f t="shared" si="0"/>
        <v>0</v>
      </c>
      <c r="AI40" s="58">
        <f t="shared" si="0"/>
        <v>0</v>
      </c>
      <c r="AJ40" s="58">
        <f t="shared" si="0"/>
        <v>0</v>
      </c>
      <c r="AK40" s="58">
        <f t="shared" si="0"/>
        <v>0</v>
      </c>
      <c r="AL40" s="58">
        <f t="shared" si="0"/>
        <v>0</v>
      </c>
      <c r="AO40" s="123">
        <f>SUM(AO8:AO38)</f>
        <v>313086.23</v>
      </c>
      <c r="AP40" s="125">
        <f>SUM(AP8:AP38)</f>
        <v>1</v>
      </c>
    </row>
    <row r="41" spans="1:42" ht="15.75">
      <c r="A41" s="192" t="s">
        <v>86</v>
      </c>
      <c r="B41" s="193"/>
      <c r="C41" s="193"/>
      <c r="D41" s="193"/>
      <c r="E41" s="193"/>
      <c r="F41" s="193"/>
      <c r="G41" s="193"/>
      <c r="H41" s="193"/>
      <c r="I41" s="193"/>
      <c r="J41" s="193"/>
      <c r="K41" s="193"/>
      <c r="L41" s="193"/>
      <c r="M41" s="193"/>
      <c r="N41" s="193"/>
      <c r="O41" s="193"/>
      <c r="P41" s="193"/>
      <c r="Q41" s="193"/>
      <c r="R41" s="193"/>
      <c r="S41" s="193"/>
      <c r="T41" s="193"/>
      <c r="U41" s="193"/>
      <c r="V41" s="194"/>
      <c r="W41" s="136">
        <f>W40</f>
        <v>0</v>
      </c>
      <c r="X41" s="58">
        <f>X40+W41</f>
        <v>2</v>
      </c>
      <c r="Y41" s="58">
        <f t="shared" ref="Y41:AL41" si="1">Y40+X41</f>
        <v>27.5</v>
      </c>
      <c r="Z41" s="58">
        <f t="shared" si="1"/>
        <v>27.5</v>
      </c>
      <c r="AA41" s="58">
        <f t="shared" si="1"/>
        <v>27.5</v>
      </c>
      <c r="AB41" s="58">
        <f t="shared" si="1"/>
        <v>27.5</v>
      </c>
      <c r="AC41" s="58">
        <f t="shared" si="1"/>
        <v>27.5</v>
      </c>
      <c r="AD41" s="58">
        <f t="shared" si="1"/>
        <v>27.5</v>
      </c>
      <c r="AE41" s="58">
        <f t="shared" si="1"/>
        <v>27.5</v>
      </c>
      <c r="AF41" s="58">
        <f t="shared" si="1"/>
        <v>27.5</v>
      </c>
      <c r="AG41" s="58">
        <f t="shared" si="1"/>
        <v>27.5</v>
      </c>
      <c r="AH41" s="58">
        <f t="shared" si="1"/>
        <v>27.5</v>
      </c>
      <c r="AI41" s="58">
        <f t="shared" si="1"/>
        <v>27.5</v>
      </c>
      <c r="AJ41" s="58">
        <f t="shared" si="1"/>
        <v>27.5</v>
      </c>
      <c r="AK41" s="58">
        <f t="shared" si="1"/>
        <v>27.5</v>
      </c>
      <c r="AL41" s="58">
        <f t="shared" si="1"/>
        <v>27.5</v>
      </c>
    </row>
  </sheetData>
  <mergeCells count="45">
    <mergeCell ref="A40:V40"/>
    <mergeCell ref="A41:V41"/>
    <mergeCell ref="B7:B9"/>
    <mergeCell ref="S7:S9"/>
    <mergeCell ref="B10:B12"/>
    <mergeCell ref="S10:S12"/>
    <mergeCell ref="B16:B18"/>
    <mergeCell ref="B19:B21"/>
    <mergeCell ref="B22:B24"/>
    <mergeCell ref="B25:B27"/>
    <mergeCell ref="B28:B30"/>
    <mergeCell ref="B31:B33"/>
    <mergeCell ref="B34:B36"/>
    <mergeCell ref="B37:B39"/>
    <mergeCell ref="S31:S33"/>
    <mergeCell ref="S34:S36"/>
    <mergeCell ref="S37:S39"/>
    <mergeCell ref="B13:B15"/>
    <mergeCell ref="S13:S15"/>
    <mergeCell ref="S22:S24"/>
    <mergeCell ref="O5:P5"/>
    <mergeCell ref="M5:N5"/>
    <mergeCell ref="S25:S27"/>
    <mergeCell ref="S28:S30"/>
    <mergeCell ref="S16:S18"/>
    <mergeCell ref="S19:S21"/>
    <mergeCell ref="K5:L5"/>
    <mergeCell ref="I5:J5"/>
    <mergeCell ref="G5:H5"/>
    <mergeCell ref="A1:AL1"/>
    <mergeCell ref="A4:A5"/>
    <mergeCell ref="B4:B5"/>
    <mergeCell ref="S4:S5"/>
    <mergeCell ref="T4:T5"/>
    <mergeCell ref="U4:U5"/>
    <mergeCell ref="V4:V5"/>
    <mergeCell ref="E5:F5"/>
    <mergeCell ref="C5:D5"/>
    <mergeCell ref="C4:R4"/>
    <mergeCell ref="W4:AL4"/>
    <mergeCell ref="AH3:AL3"/>
    <mergeCell ref="AH2:AL2"/>
    <mergeCell ref="A2:AG2"/>
    <mergeCell ref="A3:AG3"/>
    <mergeCell ref="Q5:R5"/>
  </mergeCells>
  <pageMargins left="0.51181102362204722" right="0.51181102362204722" top="0.78740157480314965" bottom="0.78740157480314965" header="0.31496062992125984" footer="0.31496062992125984"/>
  <pageSetup paperSize="9" scale="49" fitToHeight="2" orientation="landscape" verticalDpi="300"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D35"/>
  <sheetViews>
    <sheetView zoomScaleNormal="100" workbookViewId="0">
      <selection sqref="A1:D1"/>
    </sheetView>
  </sheetViews>
  <sheetFormatPr defaultRowHeight="15"/>
  <cols>
    <col min="1" max="1" width="25" customWidth="1"/>
    <col min="2" max="2" width="21.28515625" customWidth="1"/>
    <col min="3" max="3" width="21.42578125" customWidth="1"/>
    <col min="4" max="4" width="21" customWidth="1"/>
  </cols>
  <sheetData>
    <row r="1" spans="1:4" ht="23.25">
      <c r="A1" s="170" t="s">
        <v>162</v>
      </c>
      <c r="B1" s="171"/>
      <c r="C1" s="171"/>
      <c r="D1" s="172"/>
    </row>
    <row r="2" spans="1:4" ht="12" customHeight="1">
      <c r="A2" s="22" t="s">
        <v>1</v>
      </c>
      <c r="B2" s="23"/>
      <c r="C2" s="24"/>
      <c r="D2" s="25" t="s">
        <v>0</v>
      </c>
    </row>
    <row r="3" spans="1:4" ht="75" customHeight="1">
      <c r="A3" s="183" t="s">
        <v>2</v>
      </c>
      <c r="B3" s="184"/>
      <c r="C3" s="185"/>
      <c r="D3" s="26" t="s">
        <v>3</v>
      </c>
    </row>
    <row r="4" spans="1:4">
      <c r="A4" s="27"/>
      <c r="B4" s="28"/>
      <c r="C4" s="28"/>
      <c r="D4" s="29"/>
    </row>
    <row r="5" spans="1:4">
      <c r="A5" s="173" t="s">
        <v>48</v>
      </c>
      <c r="B5" s="173" t="s">
        <v>49</v>
      </c>
      <c r="C5" s="173"/>
      <c r="D5" s="19" t="s">
        <v>52</v>
      </c>
    </row>
    <row r="6" spans="1:4">
      <c r="A6" s="173"/>
      <c r="B6" s="15" t="s">
        <v>50</v>
      </c>
      <c r="C6" s="15" t="s">
        <v>51</v>
      </c>
      <c r="D6" s="21" t="s">
        <v>53</v>
      </c>
    </row>
    <row r="7" spans="1:4" s="31" customFormat="1" ht="20.100000000000001" customHeight="1">
      <c r="A7" s="14" t="s">
        <v>19</v>
      </c>
      <c r="B7" s="52">
        <f>'B - Util. Equipe'!W40</f>
        <v>0</v>
      </c>
      <c r="C7" s="32">
        <v>16307.18</v>
      </c>
      <c r="D7" s="32">
        <f>ROUND(C7*B7,2)</f>
        <v>0</v>
      </c>
    </row>
    <row r="8" spans="1:4" s="31" customFormat="1" ht="20.100000000000001" customHeight="1">
      <c r="A8" s="14" t="s">
        <v>20</v>
      </c>
      <c r="B8" s="52">
        <f>'B - Util. Equipe'!X40</f>
        <v>2</v>
      </c>
      <c r="C8" s="32">
        <v>14171.26</v>
      </c>
      <c r="D8" s="32">
        <f t="shared" ref="D8:D24" si="0">ROUND(C8*B8,2)</f>
        <v>28342.52</v>
      </c>
    </row>
    <row r="9" spans="1:4" s="31" customFormat="1" ht="20.100000000000001" customHeight="1">
      <c r="A9" s="14" t="s">
        <v>21</v>
      </c>
      <c r="B9" s="52">
        <f>'B - Util. Equipe'!Y40</f>
        <v>25.5</v>
      </c>
      <c r="C9" s="32">
        <v>11166.42</v>
      </c>
      <c r="D9" s="32">
        <f t="shared" si="0"/>
        <v>284743.71000000002</v>
      </c>
    </row>
    <row r="10" spans="1:4" s="31" customFormat="1" ht="20.100000000000001" customHeight="1">
      <c r="A10" s="14" t="s">
        <v>22</v>
      </c>
      <c r="B10" s="52">
        <f>'B - Util. Equipe'!Z40</f>
        <v>0</v>
      </c>
      <c r="C10" s="32">
        <v>8735.76</v>
      </c>
      <c r="D10" s="32">
        <f t="shared" si="0"/>
        <v>0</v>
      </c>
    </row>
    <row r="11" spans="1:4" s="31" customFormat="1" ht="20.100000000000001" customHeight="1">
      <c r="A11" s="14" t="s">
        <v>23</v>
      </c>
      <c r="B11" s="52">
        <f>'B - Util. Equipe'!AA40</f>
        <v>0</v>
      </c>
      <c r="C11" s="32">
        <v>7186.98</v>
      </c>
      <c r="D11" s="32">
        <f t="shared" si="0"/>
        <v>0</v>
      </c>
    </row>
    <row r="12" spans="1:4" s="31" customFormat="1" ht="20.100000000000001" customHeight="1">
      <c r="A12" s="14" t="s">
        <v>24</v>
      </c>
      <c r="B12" s="52">
        <f>'B - Util. Equipe'!AB40</f>
        <v>0</v>
      </c>
      <c r="C12" s="32">
        <v>6102</v>
      </c>
      <c r="D12" s="32">
        <f t="shared" si="0"/>
        <v>0</v>
      </c>
    </row>
    <row r="13" spans="1:4" s="31" customFormat="1" ht="20.100000000000001" customHeight="1">
      <c r="A13" s="15" t="s">
        <v>54</v>
      </c>
      <c r="B13" s="34">
        <f>SUM(B7:B12)</f>
        <v>27.5</v>
      </c>
      <c r="C13" s="35">
        <f>SUM(C7:C12)</f>
        <v>63669.600000000006</v>
      </c>
      <c r="D13" s="35">
        <f>SUM(D7:D12)</f>
        <v>313086.23000000004</v>
      </c>
    </row>
    <row r="14" spans="1:4" s="31" customFormat="1" ht="20.100000000000001" customHeight="1">
      <c r="A14" s="14" t="s">
        <v>25</v>
      </c>
      <c r="B14" s="52">
        <f>'B - Util. Equipe'!AC40</f>
        <v>0</v>
      </c>
      <c r="C14" s="32">
        <v>5062.43</v>
      </c>
      <c r="D14" s="32">
        <f t="shared" si="0"/>
        <v>0</v>
      </c>
    </row>
    <row r="15" spans="1:4" s="31" customFormat="1" ht="20.100000000000001" customHeight="1">
      <c r="A15" s="14" t="s">
        <v>26</v>
      </c>
      <c r="B15" s="52">
        <f>'B - Util. Equipe'!AD40</f>
        <v>0</v>
      </c>
      <c r="C15" s="32">
        <v>3861.23</v>
      </c>
      <c r="D15" s="32">
        <f t="shared" si="0"/>
        <v>0</v>
      </c>
    </row>
    <row r="16" spans="1:4" s="31" customFormat="1" ht="20.100000000000001" customHeight="1">
      <c r="A16" s="14" t="s">
        <v>27</v>
      </c>
      <c r="B16" s="52">
        <f>'B - Util. Equipe'!AE40</f>
        <v>0</v>
      </c>
      <c r="C16" s="32">
        <v>2920.06</v>
      </c>
      <c r="D16" s="32">
        <f t="shared" si="0"/>
        <v>0</v>
      </c>
    </row>
    <row r="17" spans="1:4" s="31" customFormat="1" ht="20.100000000000001" customHeight="1">
      <c r="A17" s="14" t="s">
        <v>28</v>
      </c>
      <c r="B17" s="52">
        <f>'B - Util. Equipe'!AF40</f>
        <v>0</v>
      </c>
      <c r="C17" s="32">
        <v>2343.75</v>
      </c>
      <c r="D17" s="32">
        <f t="shared" si="0"/>
        <v>0</v>
      </c>
    </row>
    <row r="18" spans="1:4" s="31" customFormat="1" ht="20.100000000000001" customHeight="1">
      <c r="A18" s="14" t="s">
        <v>29</v>
      </c>
      <c r="B18" s="52">
        <f>'B - Util. Equipe'!AG40</f>
        <v>0</v>
      </c>
      <c r="C18" s="32">
        <v>1750.92</v>
      </c>
      <c r="D18" s="32">
        <f t="shared" si="0"/>
        <v>0</v>
      </c>
    </row>
    <row r="19" spans="1:4" s="31" customFormat="1" ht="20.100000000000001" customHeight="1">
      <c r="A19" s="15" t="s">
        <v>54</v>
      </c>
      <c r="B19" s="34">
        <f>SUM(B14:B18)</f>
        <v>0</v>
      </c>
      <c r="C19" s="35">
        <f>SUM(C14:C18)</f>
        <v>15938.39</v>
      </c>
      <c r="D19" s="35">
        <f>SUM(D14:D18)</f>
        <v>0</v>
      </c>
    </row>
    <row r="20" spans="1:4" s="31" customFormat="1" ht="20.100000000000001" customHeight="1">
      <c r="A20" s="14" t="s">
        <v>30</v>
      </c>
      <c r="B20" s="52">
        <f>'B - Util. Equipe'!AH40</f>
        <v>0</v>
      </c>
      <c r="C20" s="32">
        <v>4056.12</v>
      </c>
      <c r="D20" s="32">
        <f t="shared" si="0"/>
        <v>0</v>
      </c>
    </row>
    <row r="21" spans="1:4" s="31" customFormat="1" ht="20.100000000000001" customHeight="1">
      <c r="A21" s="14" t="s">
        <v>31</v>
      </c>
      <c r="B21" s="52">
        <f>'B - Util. Equipe'!AI40</f>
        <v>0</v>
      </c>
      <c r="C21" s="32">
        <v>2435.75</v>
      </c>
      <c r="D21" s="32">
        <f t="shared" si="0"/>
        <v>0</v>
      </c>
    </row>
    <row r="22" spans="1:4" s="31" customFormat="1" ht="20.100000000000001" customHeight="1">
      <c r="A22" s="14" t="s">
        <v>32</v>
      </c>
      <c r="B22" s="52">
        <f>'B - Util. Equipe'!AJ40</f>
        <v>0</v>
      </c>
      <c r="C22" s="32">
        <v>1573.7</v>
      </c>
      <c r="D22" s="32">
        <f t="shared" si="0"/>
        <v>0</v>
      </c>
    </row>
    <row r="23" spans="1:4" s="31" customFormat="1" ht="20.100000000000001" customHeight="1">
      <c r="A23" s="14" t="s">
        <v>33</v>
      </c>
      <c r="B23" s="52">
        <f>'B - Util. Equipe'!AK40</f>
        <v>0</v>
      </c>
      <c r="C23" s="32">
        <v>1371.91</v>
      </c>
      <c r="D23" s="32">
        <f t="shared" si="0"/>
        <v>0</v>
      </c>
    </row>
    <row r="24" spans="1:4" s="31" customFormat="1" ht="20.100000000000001" customHeight="1">
      <c r="A24" s="14" t="s">
        <v>34</v>
      </c>
      <c r="B24" s="52">
        <f>'B - Util. Equipe'!AL40</f>
        <v>0</v>
      </c>
      <c r="C24" s="32">
        <v>1398.22</v>
      </c>
      <c r="D24" s="32">
        <f t="shared" si="0"/>
        <v>0</v>
      </c>
    </row>
    <row r="25" spans="1:4" s="31" customFormat="1" ht="20.100000000000001" customHeight="1">
      <c r="A25" s="15" t="s">
        <v>54</v>
      </c>
      <c r="B25" s="34">
        <f>SUM(B20:B24)</f>
        <v>0</v>
      </c>
      <c r="C25" s="35">
        <f>SUM(C20:C24)</f>
        <v>10835.699999999999</v>
      </c>
      <c r="D25" s="35">
        <f>SUM(D20:D24)</f>
        <v>0</v>
      </c>
    </row>
    <row r="26" spans="1:4">
      <c r="A26" s="27"/>
      <c r="B26" s="28"/>
      <c r="C26" s="33"/>
      <c r="D26" s="29"/>
    </row>
    <row r="27" spans="1:4" s="31" customFormat="1" ht="20.100000000000001" customHeight="1">
      <c r="A27" s="55" t="s">
        <v>55</v>
      </c>
      <c r="B27" s="56">
        <f>B25+B19+B13</f>
        <v>27.5</v>
      </c>
      <c r="C27" s="57">
        <f>C25+C19+C13</f>
        <v>90443.69</v>
      </c>
      <c r="D27" s="57">
        <f>D25+D19+D13</f>
        <v>313086.23000000004</v>
      </c>
    </row>
    <row r="28" spans="1:4">
      <c r="C28" s="30"/>
    </row>
    <row r="29" spans="1:4">
      <c r="C29" s="30"/>
    </row>
    <row r="30" spans="1:4">
      <c r="C30" s="30"/>
    </row>
    <row r="31" spans="1:4">
      <c r="C31" s="30"/>
    </row>
    <row r="32" spans="1:4">
      <c r="C32" s="30"/>
    </row>
    <row r="33" spans="3:3">
      <c r="C33" s="30"/>
    </row>
    <row r="34" spans="3:3">
      <c r="C34" s="30"/>
    </row>
    <row r="35" spans="3:3">
      <c r="C35" s="30"/>
    </row>
  </sheetData>
  <mergeCells count="4">
    <mergeCell ref="A1:D1"/>
    <mergeCell ref="B5:C5"/>
    <mergeCell ref="A5:A6"/>
    <mergeCell ref="A3:C3"/>
  </mergeCells>
  <printOptions horizontalCentered="1"/>
  <pageMargins left="0.51181102362204722" right="0.51181102362204722" top="1.27" bottom="0.78740157480314965" header="0.31496062992125984" footer="0.31496062992125984"/>
  <pageSetup paperSize="9" orientation="portrait" verticalDpi="300"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G22"/>
  <sheetViews>
    <sheetView zoomScaleNormal="100" workbookViewId="0">
      <selection sqref="A1:G1"/>
    </sheetView>
  </sheetViews>
  <sheetFormatPr defaultRowHeight="15"/>
  <cols>
    <col min="1" max="1" width="30.28515625" customWidth="1"/>
    <col min="2" max="2" width="12.85546875" customWidth="1"/>
    <col min="3" max="3" width="13.5703125" customWidth="1"/>
    <col min="4" max="4" width="11.5703125" customWidth="1"/>
    <col min="5" max="5" width="13.42578125" customWidth="1"/>
    <col min="6" max="6" width="14.7109375" customWidth="1"/>
    <col min="7" max="7" width="16.7109375" customWidth="1"/>
  </cols>
  <sheetData>
    <row r="1" spans="1:7" ht="23.25">
      <c r="A1" s="170" t="s">
        <v>163</v>
      </c>
      <c r="B1" s="171"/>
      <c r="C1" s="171"/>
      <c r="D1" s="171"/>
      <c r="E1" s="171"/>
      <c r="F1" s="171"/>
      <c r="G1" s="172"/>
    </row>
    <row r="2" spans="1:7">
      <c r="A2" s="22" t="s">
        <v>1</v>
      </c>
      <c r="B2" s="13"/>
      <c r="C2" s="13"/>
      <c r="D2" s="23"/>
      <c r="E2" s="23"/>
      <c r="F2" s="24"/>
      <c r="G2" s="25" t="s">
        <v>0</v>
      </c>
    </row>
    <row r="3" spans="1:7" ht="46.5" customHeight="1">
      <c r="A3" s="183" t="s">
        <v>2</v>
      </c>
      <c r="B3" s="184"/>
      <c r="C3" s="184"/>
      <c r="D3" s="184"/>
      <c r="E3" s="184"/>
      <c r="F3" s="185"/>
      <c r="G3" s="26" t="s">
        <v>3</v>
      </c>
    </row>
    <row r="4" spans="1:7">
      <c r="A4" s="27"/>
      <c r="B4" s="28"/>
      <c r="C4" s="28"/>
      <c r="D4" s="28"/>
      <c r="E4" s="28"/>
      <c r="F4" s="28"/>
      <c r="G4" s="29"/>
    </row>
    <row r="5" spans="1:7">
      <c r="A5" s="200" t="s">
        <v>60</v>
      </c>
      <c r="B5" s="200" t="s">
        <v>61</v>
      </c>
      <c r="C5" s="200" t="s">
        <v>62</v>
      </c>
      <c r="D5" s="200" t="s">
        <v>63</v>
      </c>
      <c r="E5" s="200" t="s">
        <v>64</v>
      </c>
      <c r="F5" s="200" t="s">
        <v>65</v>
      </c>
      <c r="G5" s="200"/>
    </row>
    <row r="6" spans="1:7">
      <c r="A6" s="200"/>
      <c r="B6" s="200"/>
      <c r="C6" s="200"/>
      <c r="D6" s="200"/>
      <c r="E6" s="200"/>
      <c r="F6" s="72" t="s">
        <v>66</v>
      </c>
      <c r="G6" s="72" t="s">
        <v>55</v>
      </c>
    </row>
    <row r="7" spans="1:7">
      <c r="A7" s="43" t="s">
        <v>67</v>
      </c>
      <c r="B7" s="73">
        <v>1</v>
      </c>
      <c r="C7" s="43" t="s">
        <v>68</v>
      </c>
      <c r="D7" s="73">
        <v>2</v>
      </c>
      <c r="E7" s="43" t="s">
        <v>76</v>
      </c>
      <c r="F7" s="70">
        <f t="shared" ref="F7:F14" si="0">$E$22</f>
        <v>20</v>
      </c>
      <c r="G7" s="70">
        <f>F7*D7</f>
        <v>40</v>
      </c>
    </row>
    <row r="8" spans="1:7">
      <c r="A8" s="43" t="s">
        <v>67</v>
      </c>
      <c r="B8" s="73">
        <v>1</v>
      </c>
      <c r="C8" s="43" t="s">
        <v>69</v>
      </c>
      <c r="D8" s="73">
        <v>2</v>
      </c>
      <c r="E8" s="43" t="s">
        <v>76</v>
      </c>
      <c r="F8" s="70">
        <f t="shared" si="0"/>
        <v>20</v>
      </c>
      <c r="G8" s="70">
        <f t="shared" ref="G8:G14" si="1">F8*D8</f>
        <v>40</v>
      </c>
    </row>
    <row r="9" spans="1:7">
      <c r="A9" s="43" t="s">
        <v>67</v>
      </c>
      <c r="B9" s="73">
        <v>1</v>
      </c>
      <c r="C9" s="43" t="s">
        <v>70</v>
      </c>
      <c r="D9" s="73">
        <v>2</v>
      </c>
      <c r="E9" s="43" t="s">
        <v>76</v>
      </c>
      <c r="F9" s="70">
        <f t="shared" si="0"/>
        <v>20</v>
      </c>
      <c r="G9" s="70">
        <f t="shared" si="1"/>
        <v>40</v>
      </c>
    </row>
    <row r="10" spans="1:7">
      <c r="A10" s="43" t="s">
        <v>67</v>
      </c>
      <c r="B10" s="73">
        <v>1</v>
      </c>
      <c r="C10" s="43" t="s">
        <v>71</v>
      </c>
      <c r="D10" s="73">
        <v>2</v>
      </c>
      <c r="E10" s="43" t="s">
        <v>76</v>
      </c>
      <c r="F10" s="70">
        <f t="shared" si="0"/>
        <v>20</v>
      </c>
      <c r="G10" s="70">
        <f t="shared" si="1"/>
        <v>40</v>
      </c>
    </row>
    <row r="11" spans="1:7">
      <c r="A11" s="43" t="s">
        <v>67</v>
      </c>
      <c r="B11" s="73">
        <v>1</v>
      </c>
      <c r="C11" s="43" t="s">
        <v>72</v>
      </c>
      <c r="D11" s="73">
        <v>2</v>
      </c>
      <c r="E11" s="43" t="s">
        <v>76</v>
      </c>
      <c r="F11" s="70">
        <f t="shared" si="0"/>
        <v>20</v>
      </c>
      <c r="G11" s="70">
        <f t="shared" si="1"/>
        <v>40</v>
      </c>
    </row>
    <row r="12" spans="1:7">
      <c r="A12" s="43" t="s">
        <v>67</v>
      </c>
      <c r="B12" s="73">
        <v>1</v>
      </c>
      <c r="C12" s="43" t="s">
        <v>73</v>
      </c>
      <c r="D12" s="73">
        <v>2</v>
      </c>
      <c r="E12" s="43" t="s">
        <v>76</v>
      </c>
      <c r="F12" s="70">
        <f t="shared" si="0"/>
        <v>20</v>
      </c>
      <c r="G12" s="70">
        <f t="shared" si="1"/>
        <v>40</v>
      </c>
    </row>
    <row r="13" spans="1:7">
      <c r="A13" s="43" t="s">
        <v>67</v>
      </c>
      <c r="B13" s="73">
        <v>1</v>
      </c>
      <c r="C13" s="43" t="s">
        <v>74</v>
      </c>
      <c r="D13" s="73">
        <v>2</v>
      </c>
      <c r="E13" s="43" t="s">
        <v>76</v>
      </c>
      <c r="F13" s="70">
        <f t="shared" si="0"/>
        <v>20</v>
      </c>
      <c r="G13" s="70">
        <f t="shared" si="1"/>
        <v>40</v>
      </c>
    </row>
    <row r="14" spans="1:7">
      <c r="A14" s="43" t="s">
        <v>67</v>
      </c>
      <c r="B14" s="73">
        <v>1</v>
      </c>
      <c r="C14" s="43" t="s">
        <v>75</v>
      </c>
      <c r="D14" s="73">
        <v>2</v>
      </c>
      <c r="E14" s="43" t="s">
        <v>76</v>
      </c>
      <c r="F14" s="70">
        <f t="shared" si="0"/>
        <v>20</v>
      </c>
      <c r="G14" s="70">
        <f t="shared" si="1"/>
        <v>40</v>
      </c>
    </row>
    <row r="15" spans="1:7">
      <c r="A15" s="199" t="s">
        <v>55</v>
      </c>
      <c r="B15" s="199"/>
      <c r="C15" s="199"/>
      <c r="D15" s="199"/>
      <c r="E15" s="199"/>
      <c r="F15" s="199"/>
      <c r="G15" s="71">
        <f>SUM(G7:G14)</f>
        <v>320</v>
      </c>
    </row>
    <row r="16" spans="1:7">
      <c r="A16" s="69" t="s">
        <v>77</v>
      </c>
      <c r="B16" s="67" t="s">
        <v>78</v>
      </c>
      <c r="C16" s="67"/>
      <c r="D16" s="67"/>
      <c r="E16" s="67"/>
      <c r="F16" s="67"/>
      <c r="G16" s="47"/>
    </row>
    <row r="17" spans="1:7">
      <c r="A17" s="37" t="s">
        <v>79</v>
      </c>
      <c r="B17" s="68" t="s">
        <v>80</v>
      </c>
      <c r="C17" s="68"/>
      <c r="D17" s="68"/>
      <c r="E17" s="68"/>
      <c r="F17" s="68"/>
      <c r="G17" s="46"/>
    </row>
    <row r="18" spans="1:7">
      <c r="B18" s="60"/>
    </row>
    <row r="19" spans="1:7">
      <c r="A19" s="198" t="s">
        <v>152</v>
      </c>
      <c r="B19" s="198"/>
      <c r="C19" s="198"/>
      <c r="D19" s="198"/>
      <c r="E19" s="198"/>
    </row>
    <row r="20" spans="1:7">
      <c r="A20" s="137"/>
      <c r="B20" s="138" t="s">
        <v>148</v>
      </c>
      <c r="C20" s="104" t="s">
        <v>149</v>
      </c>
      <c r="D20" s="104" t="s">
        <v>151</v>
      </c>
      <c r="E20" s="104" t="s">
        <v>150</v>
      </c>
    </row>
    <row r="21" spans="1:7">
      <c r="A21" s="137" t="s">
        <v>146</v>
      </c>
      <c r="B21" s="195"/>
      <c r="C21" s="196"/>
      <c r="D21" s="196"/>
      <c r="E21" s="197"/>
    </row>
    <row r="22" spans="1:7">
      <c r="A22" s="137" t="s">
        <v>147</v>
      </c>
      <c r="B22" s="73">
        <v>100</v>
      </c>
      <c r="C22" s="137">
        <v>2</v>
      </c>
      <c r="D22" s="139">
        <v>0.1</v>
      </c>
      <c r="E22" s="139">
        <f>D22*C22*B22</f>
        <v>20</v>
      </c>
    </row>
  </sheetData>
  <mergeCells count="11">
    <mergeCell ref="B21:E21"/>
    <mergeCell ref="A19:E19"/>
    <mergeCell ref="A15:F15"/>
    <mergeCell ref="A1:G1"/>
    <mergeCell ref="A3:F3"/>
    <mergeCell ref="F5:G5"/>
    <mergeCell ref="A5:A6"/>
    <mergeCell ref="B5:B6"/>
    <mergeCell ref="C5:C6"/>
    <mergeCell ref="D5:D6"/>
    <mergeCell ref="E5:E6"/>
  </mergeCells>
  <pageMargins left="0.51181102362204722" right="0.51181102362204722" top="1.19" bottom="0.78740157480314965" header="0.31496062992125984" footer="0.31496062992125984"/>
  <pageSetup scale="84" orientation="portrait"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Normal="100" workbookViewId="0">
      <selection sqref="A1:E1"/>
    </sheetView>
  </sheetViews>
  <sheetFormatPr defaultRowHeight="15"/>
  <cols>
    <col min="1" max="1" width="41" customWidth="1"/>
    <col min="2" max="2" width="14.85546875" customWidth="1"/>
    <col min="3" max="3" width="18" customWidth="1"/>
    <col min="4" max="4" width="16.28515625" customWidth="1"/>
    <col min="5" max="5" width="21" customWidth="1"/>
  </cols>
  <sheetData>
    <row r="1" spans="1:5" ht="23.25">
      <c r="A1" s="170" t="s">
        <v>164</v>
      </c>
      <c r="B1" s="171"/>
      <c r="C1" s="171"/>
      <c r="D1" s="171"/>
      <c r="E1" s="172"/>
    </row>
    <row r="2" spans="1:5">
      <c r="A2" s="22" t="s">
        <v>1</v>
      </c>
      <c r="B2" s="23"/>
      <c r="C2" s="23"/>
      <c r="D2" s="24"/>
      <c r="E2" s="25" t="s">
        <v>0</v>
      </c>
    </row>
    <row r="3" spans="1:5" ht="44.25" customHeight="1">
      <c r="A3" s="183" t="s">
        <v>2</v>
      </c>
      <c r="B3" s="184"/>
      <c r="C3" s="184"/>
      <c r="D3" s="185"/>
      <c r="E3" s="26" t="s">
        <v>3</v>
      </c>
    </row>
    <row r="4" spans="1:5">
      <c r="A4" s="27"/>
      <c r="B4" s="28"/>
      <c r="C4" s="28"/>
      <c r="D4" s="28"/>
      <c r="E4" s="29"/>
    </row>
    <row r="5" spans="1:5">
      <c r="A5" s="45" t="s">
        <v>5</v>
      </c>
      <c r="B5" s="45" t="s">
        <v>57</v>
      </c>
      <c r="C5" s="45" t="s">
        <v>50</v>
      </c>
      <c r="D5" s="45" t="s">
        <v>58</v>
      </c>
      <c r="E5" s="45" t="s">
        <v>59</v>
      </c>
    </row>
    <row r="6" spans="1:5">
      <c r="A6" s="61"/>
      <c r="B6" s="41"/>
      <c r="C6" s="41"/>
      <c r="D6" s="41"/>
      <c r="E6" s="42"/>
    </row>
    <row r="7" spans="1:5">
      <c r="A7" s="66" t="s">
        <v>82</v>
      </c>
      <c r="B7" s="36"/>
      <c r="C7" s="36"/>
      <c r="D7" s="36"/>
      <c r="E7" s="18"/>
    </row>
    <row r="8" spans="1:5" ht="22.5" customHeight="1">
      <c r="A8" s="140" t="s">
        <v>153</v>
      </c>
      <c r="B8" s="62" t="s">
        <v>83</v>
      </c>
      <c r="C8" s="63">
        <v>8</v>
      </c>
      <c r="D8" s="64">
        <v>2591.4299999999998</v>
      </c>
      <c r="E8" s="65">
        <f>(D8*C8)</f>
        <v>20731.439999999999</v>
      </c>
    </row>
    <row r="9" spans="1:5">
      <c r="A9" s="20"/>
      <c r="B9" s="36"/>
      <c r="C9" s="36"/>
      <c r="D9" s="36"/>
      <c r="E9" s="18"/>
    </row>
    <row r="10" spans="1:5">
      <c r="A10" s="40"/>
      <c r="B10" s="38"/>
      <c r="C10" s="38"/>
      <c r="D10" s="38"/>
      <c r="E10" s="39"/>
    </row>
    <row r="11" spans="1:5" ht="15.75">
      <c r="A11" s="201" t="s">
        <v>55</v>
      </c>
      <c r="B11" s="201"/>
      <c r="C11" s="201"/>
      <c r="D11" s="201"/>
      <c r="E11" s="74">
        <f>SUM(E7:E10)</f>
        <v>20731.439999999999</v>
      </c>
    </row>
  </sheetData>
  <mergeCells count="3">
    <mergeCell ref="A1:E1"/>
    <mergeCell ref="A3:D3"/>
    <mergeCell ref="A11:D11"/>
  </mergeCells>
  <printOptions horizontalCentered="1"/>
  <pageMargins left="0.51181102362204722" right="0.51181102362204722" top="1.17" bottom="0.78740157480314965" header="0.31496062992125984" footer="0.31496062992125984"/>
  <pageSetup scale="85" orientation="portrait"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V53"/>
  <sheetViews>
    <sheetView view="pageBreakPreview" zoomScaleNormal="100" zoomScaleSheetLayoutView="100" workbookViewId="0">
      <selection sqref="A1:T1"/>
    </sheetView>
  </sheetViews>
  <sheetFormatPr defaultRowHeight="15"/>
  <cols>
    <col min="1" max="1" width="7.28515625" customWidth="1"/>
    <col min="2" max="2" width="24.5703125" customWidth="1"/>
    <col min="3" max="18" width="7.28515625" customWidth="1"/>
    <col min="19" max="19" width="20.42578125" customWidth="1"/>
    <col min="20" max="20" width="18.42578125" customWidth="1"/>
  </cols>
  <sheetData>
    <row r="1" spans="1:22" ht="23.25">
      <c r="A1" s="211" t="s">
        <v>165</v>
      </c>
      <c r="B1" s="211"/>
      <c r="C1" s="211"/>
      <c r="D1" s="211"/>
      <c r="E1" s="211"/>
      <c r="F1" s="211"/>
      <c r="G1" s="211"/>
      <c r="H1" s="211"/>
      <c r="I1" s="211"/>
      <c r="J1" s="211"/>
      <c r="K1" s="211"/>
      <c r="L1" s="211"/>
      <c r="M1" s="211"/>
      <c r="N1" s="211"/>
      <c r="O1" s="211"/>
      <c r="P1" s="211"/>
      <c r="Q1" s="211"/>
      <c r="R1" s="211"/>
      <c r="S1" s="212"/>
      <c r="T1" s="212"/>
    </row>
    <row r="2" spans="1:22" ht="11.25" customHeight="1">
      <c r="A2" s="177" t="s">
        <v>1</v>
      </c>
      <c r="B2" s="178"/>
      <c r="C2" s="178"/>
      <c r="D2" s="178"/>
      <c r="E2" s="178"/>
      <c r="F2" s="178"/>
      <c r="G2" s="178"/>
      <c r="H2" s="178"/>
      <c r="I2" s="178"/>
      <c r="J2" s="178"/>
      <c r="K2" s="178"/>
      <c r="L2" s="178"/>
      <c r="M2" s="178"/>
      <c r="N2" s="178"/>
      <c r="O2" s="178"/>
      <c r="P2" s="178"/>
      <c r="Q2" s="178"/>
      <c r="R2" s="179"/>
      <c r="S2" s="177" t="s">
        <v>0</v>
      </c>
      <c r="T2" s="179"/>
    </row>
    <row r="3" spans="1:22" ht="46.5" customHeight="1">
      <c r="A3" s="183" t="s">
        <v>2</v>
      </c>
      <c r="B3" s="184"/>
      <c r="C3" s="184"/>
      <c r="D3" s="184"/>
      <c r="E3" s="184"/>
      <c r="F3" s="184"/>
      <c r="G3" s="184"/>
      <c r="H3" s="184"/>
      <c r="I3" s="184"/>
      <c r="J3" s="184"/>
      <c r="K3" s="184"/>
      <c r="L3" s="184"/>
      <c r="M3" s="184"/>
      <c r="N3" s="184"/>
      <c r="O3" s="184"/>
      <c r="P3" s="184"/>
      <c r="Q3" s="184"/>
      <c r="R3" s="185"/>
      <c r="S3" s="174" t="s">
        <v>3</v>
      </c>
      <c r="T3" s="176"/>
    </row>
    <row r="4" spans="1:22">
      <c r="A4" s="40"/>
      <c r="B4" s="38"/>
      <c r="C4" s="38"/>
      <c r="D4" s="38"/>
      <c r="E4" s="38"/>
      <c r="F4" s="38"/>
      <c r="G4" s="38"/>
      <c r="H4" s="38"/>
      <c r="I4" s="38"/>
      <c r="J4" s="38"/>
      <c r="K4" s="38"/>
      <c r="L4" s="38"/>
      <c r="M4" s="38"/>
      <c r="N4" s="38"/>
      <c r="O4" s="38"/>
      <c r="P4" s="38"/>
      <c r="Q4" s="38"/>
      <c r="R4" s="38"/>
      <c r="S4" s="28"/>
      <c r="T4" s="29"/>
    </row>
    <row r="5" spans="1:22">
      <c r="A5" s="173" t="s">
        <v>11</v>
      </c>
      <c r="B5" s="173" t="s">
        <v>12</v>
      </c>
      <c r="C5" s="173" t="s">
        <v>13</v>
      </c>
      <c r="D5" s="173"/>
      <c r="E5" s="173"/>
      <c r="F5" s="173"/>
      <c r="G5" s="173"/>
      <c r="H5" s="173"/>
      <c r="I5" s="173"/>
      <c r="J5" s="173"/>
      <c r="K5" s="173"/>
      <c r="L5" s="173"/>
      <c r="M5" s="173"/>
      <c r="N5" s="173"/>
      <c r="O5" s="173"/>
      <c r="P5" s="173"/>
      <c r="Q5" s="173"/>
      <c r="R5" s="173"/>
      <c r="S5" s="173" t="s">
        <v>84</v>
      </c>
      <c r="T5" s="173"/>
    </row>
    <row r="6" spans="1:22">
      <c r="A6" s="173"/>
      <c r="B6" s="173"/>
      <c r="C6" s="173">
        <v>30</v>
      </c>
      <c r="D6" s="173"/>
      <c r="E6" s="173">
        <v>60</v>
      </c>
      <c r="F6" s="173"/>
      <c r="G6" s="173">
        <v>90</v>
      </c>
      <c r="H6" s="173"/>
      <c r="I6" s="173">
        <v>120</v>
      </c>
      <c r="J6" s="173"/>
      <c r="K6" s="173">
        <v>150</v>
      </c>
      <c r="L6" s="173"/>
      <c r="M6" s="173">
        <v>180</v>
      </c>
      <c r="N6" s="173"/>
      <c r="O6" s="173">
        <v>210</v>
      </c>
      <c r="P6" s="173"/>
      <c r="Q6" s="173">
        <v>240</v>
      </c>
      <c r="R6" s="173"/>
      <c r="S6" s="15" t="s">
        <v>53</v>
      </c>
      <c r="T6" s="15" t="s">
        <v>4</v>
      </c>
    </row>
    <row r="7" spans="1:22">
      <c r="A7" s="19"/>
      <c r="B7" s="16" t="s">
        <v>92</v>
      </c>
      <c r="C7" s="16"/>
      <c r="D7" s="17"/>
      <c r="E7" s="16"/>
      <c r="F7" s="17"/>
      <c r="G7" s="16"/>
      <c r="H7" s="17"/>
      <c r="I7" s="120"/>
      <c r="J7" s="121"/>
      <c r="K7" s="16"/>
      <c r="L7" s="17"/>
      <c r="M7" s="16"/>
      <c r="N7" s="17"/>
      <c r="O7" s="16"/>
      <c r="P7" s="17"/>
      <c r="Q7" s="16"/>
      <c r="R7" s="17"/>
      <c r="S7" s="17"/>
      <c r="T7" s="19"/>
    </row>
    <row r="8" spans="1:22">
      <c r="A8" s="51"/>
      <c r="B8" s="202" t="s">
        <v>46</v>
      </c>
      <c r="C8" s="109"/>
      <c r="D8" s="110"/>
      <c r="E8" s="109"/>
      <c r="F8" s="110"/>
      <c r="G8" s="109"/>
      <c r="H8" s="110"/>
      <c r="I8" s="109"/>
      <c r="J8" s="110"/>
      <c r="K8" s="109"/>
      <c r="L8" s="110"/>
      <c r="M8" s="109"/>
      <c r="N8" s="110"/>
      <c r="O8" s="109"/>
      <c r="P8" s="110"/>
      <c r="Q8" s="109"/>
      <c r="R8" s="110"/>
      <c r="S8" s="205">
        <f>T8*$S$42</f>
        <v>79079.910726853748</v>
      </c>
      <c r="T8" s="208">
        <f>'B - Util. Equipe'!AP8</f>
        <v>9.0526242562632031E-2</v>
      </c>
    </row>
    <row r="9" spans="1:22">
      <c r="A9" s="44" t="s">
        <v>35</v>
      </c>
      <c r="B9" s="203"/>
      <c r="C9" s="111">
        <v>15</v>
      </c>
      <c r="D9" s="112">
        <v>15</v>
      </c>
      <c r="E9" s="111">
        <v>15</v>
      </c>
      <c r="F9" s="112">
        <v>15</v>
      </c>
      <c r="G9" s="111">
        <v>15</v>
      </c>
      <c r="H9" s="112">
        <v>15</v>
      </c>
      <c r="I9" s="111">
        <v>15</v>
      </c>
      <c r="J9" s="112">
        <v>15</v>
      </c>
      <c r="K9" s="111">
        <v>15</v>
      </c>
      <c r="L9" s="112">
        <v>15</v>
      </c>
      <c r="M9" s="111">
        <v>15</v>
      </c>
      <c r="N9" s="112">
        <v>15</v>
      </c>
      <c r="O9" s="111">
        <v>15</v>
      </c>
      <c r="P9" s="112">
        <v>15</v>
      </c>
      <c r="Q9" s="111">
        <v>15</v>
      </c>
      <c r="R9" s="112">
        <v>15</v>
      </c>
      <c r="S9" s="206"/>
      <c r="T9" s="209"/>
      <c r="V9">
        <v>16</v>
      </c>
    </row>
    <row r="10" spans="1:22">
      <c r="A10" s="50"/>
      <c r="B10" s="204"/>
      <c r="C10" s="113"/>
      <c r="D10" s="114"/>
      <c r="E10" s="113"/>
      <c r="F10" s="114"/>
      <c r="G10" s="113"/>
      <c r="H10" s="114"/>
      <c r="I10" s="113"/>
      <c r="J10" s="114"/>
      <c r="K10" s="113"/>
      <c r="L10" s="114"/>
      <c r="M10" s="113"/>
      <c r="N10" s="114"/>
      <c r="O10" s="113"/>
      <c r="P10" s="114"/>
      <c r="Q10" s="113"/>
      <c r="R10" s="114"/>
      <c r="S10" s="207"/>
      <c r="T10" s="210"/>
    </row>
    <row r="11" spans="1:22">
      <c r="A11" s="51"/>
      <c r="B11" s="202" t="s">
        <v>127</v>
      </c>
      <c r="C11" s="109"/>
      <c r="D11" s="110"/>
      <c r="E11" s="109"/>
      <c r="F11" s="110"/>
      <c r="G11" s="109"/>
      <c r="H11" s="110"/>
      <c r="I11" s="109"/>
      <c r="J11" s="110"/>
      <c r="K11" s="109"/>
      <c r="L11" s="110"/>
      <c r="M11" s="109"/>
      <c r="N11" s="110"/>
      <c r="O11" s="109"/>
      <c r="P11" s="110"/>
      <c r="Q11" s="109"/>
      <c r="R11" s="110"/>
      <c r="S11" s="205">
        <f t="shared" ref="S11" si="0">T11*$S$42</f>
        <v>42839.497264728474</v>
      </c>
      <c r="T11" s="208">
        <f>'B - Util. Equipe'!AP11</f>
        <v>4.9040251626524742E-2</v>
      </c>
    </row>
    <row r="12" spans="1:22">
      <c r="A12" s="44" t="s">
        <v>36</v>
      </c>
      <c r="B12" s="203"/>
      <c r="C12" s="134"/>
      <c r="D12" s="112">
        <v>15</v>
      </c>
      <c r="E12" s="134"/>
      <c r="F12" s="112">
        <v>15</v>
      </c>
      <c r="G12" s="111">
        <v>15</v>
      </c>
      <c r="H12" s="112">
        <v>15</v>
      </c>
      <c r="I12" s="111">
        <v>15</v>
      </c>
      <c r="J12" s="112">
        <v>15</v>
      </c>
      <c r="K12" s="115"/>
      <c r="L12" s="112">
        <v>15</v>
      </c>
      <c r="M12" s="111">
        <v>15</v>
      </c>
      <c r="N12" s="112">
        <v>15</v>
      </c>
      <c r="O12" s="111">
        <v>15</v>
      </c>
      <c r="P12" s="112">
        <v>15</v>
      </c>
      <c r="Q12" s="115"/>
      <c r="R12" s="116"/>
      <c r="S12" s="206"/>
      <c r="T12" s="209"/>
      <c r="V12">
        <v>11</v>
      </c>
    </row>
    <row r="13" spans="1:22">
      <c r="A13" s="50"/>
      <c r="B13" s="204"/>
      <c r="C13" s="113"/>
      <c r="D13" s="114"/>
      <c r="E13" s="113"/>
      <c r="F13" s="114"/>
      <c r="G13" s="113"/>
      <c r="H13" s="114"/>
      <c r="I13" s="113"/>
      <c r="J13" s="114"/>
      <c r="K13" s="113"/>
      <c r="L13" s="114"/>
      <c r="M13" s="113"/>
      <c r="N13" s="114"/>
      <c r="O13" s="113"/>
      <c r="P13" s="114"/>
      <c r="Q13" s="113"/>
      <c r="R13" s="114"/>
      <c r="S13" s="207"/>
      <c r="T13" s="210"/>
    </row>
    <row r="14" spans="1:22" ht="15" customHeight="1">
      <c r="A14" s="51"/>
      <c r="B14" s="202" t="s">
        <v>128</v>
      </c>
      <c r="C14" s="109"/>
      <c r="D14" s="110"/>
      <c r="E14" s="109"/>
      <c r="F14" s="110"/>
      <c r="G14" s="109"/>
      <c r="H14" s="110"/>
      <c r="I14" s="109"/>
      <c r="J14" s="110"/>
      <c r="K14" s="109"/>
      <c r="L14" s="110"/>
      <c r="M14" s="109"/>
      <c r="N14" s="110"/>
      <c r="O14" s="109"/>
      <c r="P14" s="110"/>
      <c r="Q14" s="109"/>
      <c r="R14" s="110"/>
      <c r="S14" s="205">
        <f t="shared" ref="S14" si="1">T14*$S$42</f>
        <v>31155.998010711621</v>
      </c>
      <c r="T14" s="208">
        <f>'B - Util. Equipe'!AP14</f>
        <v>3.5665637546563454E-2</v>
      </c>
    </row>
    <row r="15" spans="1:22">
      <c r="A15" s="44" t="s">
        <v>37</v>
      </c>
      <c r="B15" s="203"/>
      <c r="C15" s="134"/>
      <c r="D15" s="135"/>
      <c r="E15" s="115"/>
      <c r="F15" s="116"/>
      <c r="G15" s="115"/>
      <c r="H15" s="116"/>
      <c r="I15" s="111">
        <v>15</v>
      </c>
      <c r="J15" s="112">
        <v>15</v>
      </c>
      <c r="K15" s="115"/>
      <c r="L15" s="116"/>
      <c r="M15" s="115"/>
      <c r="N15" s="116"/>
      <c r="O15" s="115"/>
      <c r="P15" s="116"/>
      <c r="Q15" s="111">
        <v>15</v>
      </c>
      <c r="R15" s="112">
        <v>15</v>
      </c>
      <c r="S15" s="206"/>
      <c r="T15" s="209"/>
      <c r="V15">
        <v>4</v>
      </c>
    </row>
    <row r="16" spans="1:22">
      <c r="A16" s="50"/>
      <c r="B16" s="204"/>
      <c r="C16" s="113"/>
      <c r="D16" s="114"/>
      <c r="E16" s="113"/>
      <c r="F16" s="114"/>
      <c r="G16" s="113"/>
      <c r="H16" s="114"/>
      <c r="I16" s="113"/>
      <c r="J16" s="114"/>
      <c r="K16" s="113"/>
      <c r="L16" s="114"/>
      <c r="M16" s="113"/>
      <c r="N16" s="114"/>
      <c r="O16" s="113"/>
      <c r="P16" s="114"/>
      <c r="Q16" s="113"/>
      <c r="R16" s="114"/>
      <c r="S16" s="207"/>
      <c r="T16" s="210"/>
    </row>
    <row r="17" spans="1:22" ht="15" customHeight="1">
      <c r="A17" s="51"/>
      <c r="B17" s="202" t="s">
        <v>121</v>
      </c>
      <c r="C17" s="109"/>
      <c r="D17" s="110"/>
      <c r="E17" s="109"/>
      <c r="F17" s="110"/>
      <c r="G17" s="109"/>
      <c r="H17" s="110"/>
      <c r="I17" s="109"/>
      <c r="J17" s="110"/>
      <c r="K17" s="109"/>
      <c r="L17" s="110"/>
      <c r="M17" s="109"/>
      <c r="N17" s="110"/>
      <c r="O17" s="109"/>
      <c r="P17" s="110"/>
      <c r="Q17" s="109"/>
      <c r="R17" s="110"/>
      <c r="S17" s="205">
        <f t="shared" ref="S17" si="2">T17*$S$42</f>
        <v>77889.995026779041</v>
      </c>
      <c r="T17" s="208">
        <f>'B - Util. Equipe'!AP17</f>
        <v>8.9164093866408625E-2</v>
      </c>
    </row>
    <row r="18" spans="1:22">
      <c r="A18" s="44" t="s">
        <v>38</v>
      </c>
      <c r="B18" s="203"/>
      <c r="C18" s="115"/>
      <c r="D18" s="116"/>
      <c r="E18" s="134"/>
      <c r="F18" s="112">
        <v>15</v>
      </c>
      <c r="G18" s="111">
        <v>15</v>
      </c>
      <c r="H18" s="112">
        <v>15</v>
      </c>
      <c r="I18" s="111">
        <v>15</v>
      </c>
      <c r="J18" s="112">
        <v>15</v>
      </c>
      <c r="K18" s="115"/>
      <c r="L18" s="112">
        <v>15</v>
      </c>
      <c r="M18" s="111">
        <v>15</v>
      </c>
      <c r="N18" s="112">
        <v>15</v>
      </c>
      <c r="O18" s="111">
        <v>15</v>
      </c>
      <c r="P18" s="112">
        <v>15</v>
      </c>
      <c r="Q18" s="115"/>
      <c r="R18" s="116"/>
      <c r="S18" s="206"/>
      <c r="T18" s="209"/>
      <c r="V18">
        <v>10</v>
      </c>
    </row>
    <row r="19" spans="1:22">
      <c r="A19" s="50"/>
      <c r="B19" s="204"/>
      <c r="C19" s="117"/>
      <c r="D19" s="118"/>
      <c r="E19" s="122"/>
      <c r="F19" s="118"/>
      <c r="G19" s="122"/>
      <c r="H19" s="118"/>
      <c r="I19" s="122"/>
      <c r="J19" s="118"/>
      <c r="K19" s="122"/>
      <c r="L19" s="118"/>
      <c r="M19" s="122"/>
      <c r="N19" s="118"/>
      <c r="O19" s="122"/>
      <c r="P19" s="118"/>
      <c r="Q19" s="122"/>
      <c r="R19" s="119"/>
      <c r="S19" s="207"/>
      <c r="T19" s="210"/>
    </row>
    <row r="20" spans="1:22" ht="15" customHeight="1">
      <c r="A20" s="51"/>
      <c r="B20" s="202" t="s">
        <v>125</v>
      </c>
      <c r="C20" s="109"/>
      <c r="D20" s="110"/>
      <c r="E20" s="109"/>
      <c r="F20" s="110"/>
      <c r="G20" s="109"/>
      <c r="H20" s="110"/>
      <c r="I20" s="109"/>
      <c r="J20" s="110"/>
      <c r="K20" s="109"/>
      <c r="L20" s="110"/>
      <c r="M20" s="109"/>
      <c r="N20" s="110"/>
      <c r="O20" s="109"/>
      <c r="P20" s="110"/>
      <c r="Q20" s="109"/>
      <c r="R20" s="110"/>
      <c r="S20" s="205">
        <f t="shared" ref="S20" si="3">T20*$S$42</f>
        <v>77889.995026779041</v>
      </c>
      <c r="T20" s="208">
        <f>'B - Util. Equipe'!AP20</f>
        <v>8.9164093866408625E-2</v>
      </c>
    </row>
    <row r="21" spans="1:22">
      <c r="A21" s="44" t="s">
        <v>39</v>
      </c>
      <c r="B21" s="203"/>
      <c r="C21" s="115"/>
      <c r="D21" s="116"/>
      <c r="E21" s="134"/>
      <c r="F21" s="112">
        <v>15</v>
      </c>
      <c r="G21" s="111">
        <v>15</v>
      </c>
      <c r="H21" s="112">
        <v>15</v>
      </c>
      <c r="I21" s="111">
        <v>15</v>
      </c>
      <c r="J21" s="112">
        <v>15</v>
      </c>
      <c r="K21" s="115"/>
      <c r="L21" s="112">
        <v>15</v>
      </c>
      <c r="M21" s="111">
        <v>15</v>
      </c>
      <c r="N21" s="112">
        <v>15</v>
      </c>
      <c r="O21" s="111">
        <v>15</v>
      </c>
      <c r="P21" s="112">
        <v>15</v>
      </c>
      <c r="Q21" s="115"/>
      <c r="R21" s="116"/>
      <c r="S21" s="206"/>
      <c r="T21" s="209"/>
      <c r="V21">
        <v>10</v>
      </c>
    </row>
    <row r="22" spans="1:22">
      <c r="A22" s="50"/>
      <c r="B22" s="204"/>
      <c r="C22" s="117"/>
      <c r="D22" s="118"/>
      <c r="E22" s="122"/>
      <c r="F22" s="118"/>
      <c r="G22" s="122"/>
      <c r="H22" s="118"/>
      <c r="I22" s="122"/>
      <c r="J22" s="118"/>
      <c r="K22" s="122"/>
      <c r="L22" s="118"/>
      <c r="M22" s="122"/>
      <c r="N22" s="118"/>
      <c r="O22" s="122"/>
      <c r="P22" s="118"/>
      <c r="Q22" s="122"/>
      <c r="R22" s="119"/>
      <c r="S22" s="207"/>
      <c r="T22" s="210"/>
    </row>
    <row r="23" spans="1:22" ht="15" customHeight="1">
      <c r="A23" s="51"/>
      <c r="B23" s="202" t="s">
        <v>112</v>
      </c>
      <c r="C23" s="109"/>
      <c r="D23" s="110"/>
      <c r="E23" s="109"/>
      <c r="F23" s="110"/>
      <c r="G23" s="109"/>
      <c r="H23" s="110"/>
      <c r="I23" s="109"/>
      <c r="J23" s="110"/>
      <c r="K23" s="109"/>
      <c r="L23" s="110"/>
      <c r="M23" s="109"/>
      <c r="N23" s="110"/>
      <c r="O23" s="109"/>
      <c r="P23" s="110"/>
      <c r="Q23" s="109"/>
      <c r="R23" s="110"/>
      <c r="S23" s="205">
        <f t="shared" ref="S23" si="4">T23*$S$42</f>
        <v>116834.99254016858</v>
      </c>
      <c r="T23" s="208">
        <f>'B - Util. Equipe'!AP23</f>
        <v>0.13374614079961294</v>
      </c>
    </row>
    <row r="24" spans="1:22">
      <c r="A24" s="44" t="s">
        <v>40</v>
      </c>
      <c r="B24" s="203"/>
      <c r="C24" s="115"/>
      <c r="D24" s="116"/>
      <c r="E24" s="134"/>
      <c r="F24" s="112">
        <v>15</v>
      </c>
      <c r="G24" s="111">
        <v>15</v>
      </c>
      <c r="H24" s="112">
        <v>15</v>
      </c>
      <c r="I24" s="111">
        <v>15</v>
      </c>
      <c r="J24" s="112">
        <v>15</v>
      </c>
      <c r="K24" s="115"/>
      <c r="L24" s="112">
        <v>15</v>
      </c>
      <c r="M24" s="111">
        <v>15</v>
      </c>
      <c r="N24" s="112">
        <v>15</v>
      </c>
      <c r="O24" s="111">
        <v>15</v>
      </c>
      <c r="P24" s="112">
        <v>15</v>
      </c>
      <c r="Q24" s="115"/>
      <c r="R24" s="116"/>
      <c r="S24" s="206"/>
      <c r="T24" s="209"/>
      <c r="V24">
        <v>10</v>
      </c>
    </row>
    <row r="25" spans="1:22">
      <c r="A25" s="50"/>
      <c r="B25" s="204"/>
      <c r="C25" s="117"/>
      <c r="D25" s="118"/>
      <c r="E25" s="122"/>
      <c r="F25" s="118"/>
      <c r="G25" s="122"/>
      <c r="H25" s="118"/>
      <c r="I25" s="122"/>
      <c r="J25" s="118"/>
      <c r="K25" s="122"/>
      <c r="L25" s="118"/>
      <c r="M25" s="122"/>
      <c r="N25" s="118"/>
      <c r="O25" s="122"/>
      <c r="P25" s="118"/>
      <c r="Q25" s="122"/>
      <c r="R25" s="119"/>
      <c r="S25" s="207"/>
      <c r="T25" s="210"/>
    </row>
    <row r="26" spans="1:22" ht="15" customHeight="1">
      <c r="A26" s="51"/>
      <c r="B26" s="202" t="s">
        <v>113</v>
      </c>
      <c r="C26" s="109"/>
      <c r="D26" s="110"/>
      <c r="E26" s="109"/>
      <c r="F26" s="110"/>
      <c r="G26" s="109"/>
      <c r="H26" s="110"/>
      <c r="I26" s="109"/>
      <c r="J26" s="110"/>
      <c r="K26" s="109"/>
      <c r="L26" s="110"/>
      <c r="M26" s="109"/>
      <c r="N26" s="110"/>
      <c r="O26" s="109"/>
      <c r="P26" s="110"/>
      <c r="Q26" s="109"/>
      <c r="R26" s="110"/>
      <c r="S26" s="205">
        <f t="shared" ref="S26" si="5">T26*$S$42</f>
        <v>38944.99751338952</v>
      </c>
      <c r="T26" s="208">
        <f>'B - Util. Equipe'!AP26</f>
        <v>4.4582046933204313E-2</v>
      </c>
    </row>
    <row r="27" spans="1:22">
      <c r="A27" s="44" t="s">
        <v>41</v>
      </c>
      <c r="B27" s="203"/>
      <c r="C27" s="115"/>
      <c r="D27" s="116"/>
      <c r="E27" s="134"/>
      <c r="F27" s="112">
        <v>15</v>
      </c>
      <c r="G27" s="111">
        <v>15</v>
      </c>
      <c r="H27" s="112">
        <v>15</v>
      </c>
      <c r="I27" s="111">
        <v>15</v>
      </c>
      <c r="J27" s="112">
        <v>15</v>
      </c>
      <c r="K27" s="115"/>
      <c r="L27" s="112">
        <v>15</v>
      </c>
      <c r="M27" s="111">
        <v>15</v>
      </c>
      <c r="N27" s="112">
        <v>15</v>
      </c>
      <c r="O27" s="111">
        <v>15</v>
      </c>
      <c r="P27" s="112">
        <v>15</v>
      </c>
      <c r="Q27" s="115"/>
      <c r="R27" s="116"/>
      <c r="S27" s="206"/>
      <c r="T27" s="209"/>
      <c r="V27">
        <v>10</v>
      </c>
    </row>
    <row r="28" spans="1:22">
      <c r="A28" s="50"/>
      <c r="B28" s="204"/>
      <c r="C28" s="117"/>
      <c r="D28" s="118"/>
      <c r="E28" s="122"/>
      <c r="F28" s="118"/>
      <c r="G28" s="122"/>
      <c r="H28" s="118"/>
      <c r="I28" s="122"/>
      <c r="J28" s="118"/>
      <c r="K28" s="122"/>
      <c r="L28" s="118"/>
      <c r="M28" s="122"/>
      <c r="N28" s="118"/>
      <c r="O28" s="122"/>
      <c r="P28" s="118"/>
      <c r="Q28" s="122"/>
      <c r="R28" s="119"/>
      <c r="S28" s="207"/>
      <c r="T28" s="210"/>
    </row>
    <row r="29" spans="1:22" ht="15" customHeight="1">
      <c r="A29" s="51"/>
      <c r="B29" s="202" t="s">
        <v>114</v>
      </c>
      <c r="C29" s="109"/>
      <c r="D29" s="110"/>
      <c r="E29" s="109"/>
      <c r="F29" s="110"/>
      <c r="G29" s="109"/>
      <c r="H29" s="110"/>
      <c r="I29" s="109"/>
      <c r="J29" s="110"/>
      <c r="K29" s="109"/>
      <c r="L29" s="110"/>
      <c r="M29" s="109"/>
      <c r="N29" s="110"/>
      <c r="O29" s="109"/>
      <c r="P29" s="110"/>
      <c r="Q29" s="109"/>
      <c r="R29" s="110"/>
      <c r="S29" s="205">
        <f t="shared" ref="S29" si="6">T29*$S$42</f>
        <v>116834.99254016858</v>
      </c>
      <c r="T29" s="208">
        <f>'B - Util. Equipe'!AP29</f>
        <v>0.13374614079961294</v>
      </c>
    </row>
    <row r="30" spans="1:22">
      <c r="A30" s="44" t="s">
        <v>42</v>
      </c>
      <c r="B30" s="203"/>
      <c r="C30" s="115"/>
      <c r="D30" s="116"/>
      <c r="E30" s="134"/>
      <c r="F30" s="112">
        <v>15</v>
      </c>
      <c r="G30" s="111">
        <v>15</v>
      </c>
      <c r="H30" s="112">
        <v>15</v>
      </c>
      <c r="I30" s="111">
        <v>15</v>
      </c>
      <c r="J30" s="112">
        <v>15</v>
      </c>
      <c r="K30" s="115"/>
      <c r="L30" s="112">
        <v>15</v>
      </c>
      <c r="M30" s="111">
        <v>15</v>
      </c>
      <c r="N30" s="112">
        <v>15</v>
      </c>
      <c r="O30" s="111">
        <v>15</v>
      </c>
      <c r="P30" s="112">
        <v>15</v>
      </c>
      <c r="Q30" s="115"/>
      <c r="R30" s="116"/>
      <c r="S30" s="206"/>
      <c r="T30" s="209"/>
      <c r="V30">
        <v>10</v>
      </c>
    </row>
    <row r="31" spans="1:22">
      <c r="A31" s="50"/>
      <c r="B31" s="204"/>
      <c r="C31" s="117"/>
      <c r="D31" s="118"/>
      <c r="E31" s="122"/>
      <c r="F31" s="118"/>
      <c r="G31" s="122"/>
      <c r="H31" s="118"/>
      <c r="I31" s="122"/>
      <c r="J31" s="118"/>
      <c r="K31" s="122"/>
      <c r="L31" s="118"/>
      <c r="M31" s="122"/>
      <c r="N31" s="118"/>
      <c r="O31" s="122"/>
      <c r="P31" s="118"/>
      <c r="Q31" s="122"/>
      <c r="R31" s="119"/>
      <c r="S31" s="207"/>
      <c r="T31" s="210"/>
    </row>
    <row r="32" spans="1:22" ht="15" customHeight="1">
      <c r="A32" s="51"/>
      <c r="B32" s="202" t="s">
        <v>115</v>
      </c>
      <c r="C32" s="109"/>
      <c r="D32" s="110"/>
      <c r="E32" s="109"/>
      <c r="F32" s="110"/>
      <c r="G32" s="109"/>
      <c r="H32" s="110"/>
      <c r="I32" s="109"/>
      <c r="J32" s="110"/>
      <c r="K32" s="109"/>
      <c r="L32" s="110"/>
      <c r="M32" s="109"/>
      <c r="N32" s="110"/>
      <c r="O32" s="109"/>
      <c r="P32" s="110"/>
      <c r="Q32" s="109"/>
      <c r="R32" s="110"/>
      <c r="S32" s="205">
        <f t="shared" ref="S32" si="7">T32*$S$42</f>
        <v>116834.99254016858</v>
      </c>
      <c r="T32" s="208">
        <f>'B - Util. Equipe'!AP32</f>
        <v>0.13374614079961294</v>
      </c>
    </row>
    <row r="33" spans="1:22">
      <c r="A33" s="44" t="s">
        <v>43</v>
      </c>
      <c r="B33" s="203"/>
      <c r="C33" s="115"/>
      <c r="D33" s="116"/>
      <c r="E33" s="134"/>
      <c r="F33" s="112">
        <v>15</v>
      </c>
      <c r="G33" s="111">
        <v>15</v>
      </c>
      <c r="H33" s="112">
        <v>15</v>
      </c>
      <c r="I33" s="111">
        <v>15</v>
      </c>
      <c r="J33" s="112">
        <v>15</v>
      </c>
      <c r="K33" s="115"/>
      <c r="L33" s="112">
        <v>15</v>
      </c>
      <c r="M33" s="111">
        <v>15</v>
      </c>
      <c r="N33" s="112">
        <v>15</v>
      </c>
      <c r="O33" s="111">
        <v>15</v>
      </c>
      <c r="P33" s="112">
        <v>15</v>
      </c>
      <c r="Q33" s="115"/>
      <c r="R33" s="116"/>
      <c r="S33" s="206"/>
      <c r="T33" s="209"/>
      <c r="V33">
        <v>10</v>
      </c>
    </row>
    <row r="34" spans="1:22">
      <c r="A34" s="50"/>
      <c r="B34" s="204"/>
      <c r="C34" s="117"/>
      <c r="D34" s="118"/>
      <c r="E34" s="122"/>
      <c r="F34" s="118"/>
      <c r="G34" s="122"/>
      <c r="H34" s="118"/>
      <c r="I34" s="122"/>
      <c r="J34" s="118"/>
      <c r="K34" s="122"/>
      <c r="L34" s="118"/>
      <c r="M34" s="122"/>
      <c r="N34" s="118"/>
      <c r="O34" s="122"/>
      <c r="P34" s="118"/>
      <c r="Q34" s="122"/>
      <c r="R34" s="119"/>
      <c r="S34" s="207"/>
      <c r="T34" s="210"/>
    </row>
    <row r="35" spans="1:22" ht="15" customHeight="1">
      <c r="A35" s="51"/>
      <c r="B35" s="202" t="s">
        <v>126</v>
      </c>
      <c r="C35" s="109"/>
      <c r="D35" s="110"/>
      <c r="E35" s="109"/>
      <c r="F35" s="110"/>
      <c r="G35" s="109"/>
      <c r="H35" s="110"/>
      <c r="I35" s="109"/>
      <c r="J35" s="110"/>
      <c r="K35" s="109"/>
      <c r="L35" s="110"/>
      <c r="M35" s="109"/>
      <c r="N35" s="110"/>
      <c r="O35" s="109"/>
      <c r="P35" s="110"/>
      <c r="Q35" s="109"/>
      <c r="R35" s="110"/>
      <c r="S35" s="205">
        <f t="shared" ref="S35" si="8">T35*$S$42</f>
        <v>116834.99254016858</v>
      </c>
      <c r="T35" s="208">
        <f>'B - Util. Equipe'!AP35</f>
        <v>0.13374614079961294</v>
      </c>
    </row>
    <row r="36" spans="1:22">
      <c r="A36" s="44" t="s">
        <v>44</v>
      </c>
      <c r="B36" s="203"/>
      <c r="C36" s="115"/>
      <c r="D36" s="116"/>
      <c r="E36" s="134"/>
      <c r="F36" s="112">
        <v>15</v>
      </c>
      <c r="G36" s="111">
        <v>15</v>
      </c>
      <c r="H36" s="112">
        <v>15</v>
      </c>
      <c r="I36" s="111">
        <v>15</v>
      </c>
      <c r="J36" s="112">
        <v>15</v>
      </c>
      <c r="K36" s="115"/>
      <c r="L36" s="112">
        <v>15</v>
      </c>
      <c r="M36" s="111">
        <v>15</v>
      </c>
      <c r="N36" s="112">
        <v>15</v>
      </c>
      <c r="O36" s="111">
        <v>15</v>
      </c>
      <c r="P36" s="112">
        <v>15</v>
      </c>
      <c r="Q36" s="115"/>
      <c r="R36" s="116"/>
      <c r="S36" s="206"/>
      <c r="T36" s="209"/>
      <c r="V36">
        <v>10</v>
      </c>
    </row>
    <row r="37" spans="1:22">
      <c r="A37" s="50"/>
      <c r="B37" s="204"/>
      <c r="C37" s="117"/>
      <c r="D37" s="119"/>
      <c r="E37" s="117"/>
      <c r="F37" s="119"/>
      <c r="G37" s="117"/>
      <c r="H37" s="119"/>
      <c r="I37" s="117"/>
      <c r="J37" s="119"/>
      <c r="K37" s="117"/>
      <c r="L37" s="119"/>
      <c r="M37" s="117"/>
      <c r="N37" s="119"/>
      <c r="O37" s="117"/>
      <c r="P37" s="119"/>
      <c r="Q37" s="117"/>
      <c r="R37" s="119"/>
      <c r="S37" s="207"/>
      <c r="T37" s="210"/>
    </row>
    <row r="38" spans="1:22" ht="15" customHeight="1">
      <c r="A38" s="51"/>
      <c r="B38" s="202" t="s">
        <v>136</v>
      </c>
      <c r="C38" s="109"/>
      <c r="D38" s="110"/>
      <c r="E38" s="109"/>
      <c r="F38" s="110"/>
      <c r="G38" s="109"/>
      <c r="H38" s="110"/>
      <c r="I38" s="109"/>
      <c r="J38" s="110"/>
      <c r="K38" s="109"/>
      <c r="L38" s="110"/>
      <c r="M38" s="109"/>
      <c r="N38" s="110"/>
      <c r="O38" s="109"/>
      <c r="P38" s="110"/>
      <c r="Q38" s="109"/>
      <c r="R38" s="110"/>
      <c r="S38" s="205">
        <f t="shared" ref="S38" si="9">T38*$S$42</f>
        <v>58417.496270084288</v>
      </c>
      <c r="T38" s="208">
        <f>'B - Util. Equipe'!AP38</f>
        <v>6.6873070399806472E-2</v>
      </c>
    </row>
    <row r="39" spans="1:22">
      <c r="A39" s="44" t="s">
        <v>45</v>
      </c>
      <c r="B39" s="203"/>
      <c r="C39" s="115"/>
      <c r="D39" s="116"/>
      <c r="E39" s="134"/>
      <c r="F39" s="135"/>
      <c r="G39" s="134"/>
      <c r="H39" s="135"/>
      <c r="I39" s="134"/>
      <c r="J39" s="135"/>
      <c r="K39" s="115"/>
      <c r="L39" s="112">
        <v>15</v>
      </c>
      <c r="M39" s="111">
        <v>15</v>
      </c>
      <c r="N39" s="112">
        <v>15</v>
      </c>
      <c r="O39" s="111">
        <v>15</v>
      </c>
      <c r="P39" s="112">
        <v>15</v>
      </c>
      <c r="Q39" s="115"/>
      <c r="R39" s="116"/>
      <c r="S39" s="206"/>
      <c r="T39" s="209"/>
      <c r="V39">
        <v>5</v>
      </c>
    </row>
    <row r="40" spans="1:22">
      <c r="A40" s="50"/>
      <c r="B40" s="204"/>
      <c r="C40" s="117"/>
      <c r="D40" s="119"/>
      <c r="E40" s="117"/>
      <c r="F40" s="119"/>
      <c r="G40" s="117"/>
      <c r="H40" s="119"/>
      <c r="I40" s="117"/>
      <c r="J40" s="119"/>
      <c r="K40" s="117"/>
      <c r="L40" s="119"/>
      <c r="M40" s="117"/>
      <c r="N40" s="119"/>
      <c r="O40" s="117"/>
      <c r="P40" s="119"/>
      <c r="Q40" s="117"/>
      <c r="R40" s="119"/>
      <c r="S40" s="207"/>
      <c r="T40" s="210"/>
    </row>
    <row r="41" spans="1:22">
      <c r="A41" s="219" t="s">
        <v>158</v>
      </c>
      <c r="B41" s="220"/>
      <c r="C41" s="215">
        <f>((S8/16)*2+(S11/11)*1)</f>
        <v>13779.48859219567</v>
      </c>
      <c r="D41" s="216"/>
      <c r="E41" s="215">
        <f>((S8/16)*2+(S11/11)*1+(S17/10)*1+(S20/10)*1+(S23/10)*1+(S26/10)*1+(S29/10)*1+(S32/10)*1+(S35/10)*1)</f>
        <v>79985.984364957869</v>
      </c>
      <c r="F41" s="216"/>
      <c r="G41" s="215">
        <f>((S8/16)*2+(S11/11)*2+(S17/10)*2+(S20/10)*2+(S23/10)*2+(S26/10)*2+(S29/10)*2+(S32/10)*2+(S35/10)*2)</f>
        <v>150086.97988905903</v>
      </c>
      <c r="H41" s="216"/>
      <c r="I41" s="215">
        <f>((S8/16)*2+(S11/11)*2+(S14/4)*2+(S17/10)*2+(S20/10)*2+(S23/10)*2+(S26/10)*2+(S29/10)*2+(S32/10)*2+(S35/10)*2)</f>
        <v>165664.97889441482</v>
      </c>
      <c r="J41" s="216"/>
      <c r="K41" s="215">
        <f>((S8/16)*2+(S11/11)*1+(S17/10)*1+(S20/10)*1+(S23/10)*1+(S26/10)*1+(S29/10)*1+(S32/10)*1+(S35/10)*1+(S38/5)*1)</f>
        <v>91669.483618974729</v>
      </c>
      <c r="L41" s="216"/>
      <c r="M41" s="215">
        <f>((S8/16)*2+(S11/11)*2+(S17/10)*2+(S20/10)*2+(S23/10)*2+(S26/10)*2+(S29/10)*2+(S32/10)*2+(S35/10)*2+(S38/5)*2)</f>
        <v>173453.97839709275</v>
      </c>
      <c r="N41" s="216"/>
      <c r="O41" s="215">
        <f>((S8/16)*2+(S11/11)*2+(S17/10)*2+(S20/10)*2+(S23/10)*2+(S26/10)*2+(S29/10)*2+(S32/10)*2+(S35/10)*2+(S38/5)*2)</f>
        <v>173453.97839709275</v>
      </c>
      <c r="P41" s="216"/>
      <c r="Q41" s="215">
        <f>((S8/16)*2+(S14/4)*2)</f>
        <v>25462.987846212527</v>
      </c>
      <c r="R41" s="216"/>
      <c r="S41" s="107"/>
      <c r="T41" s="106"/>
    </row>
    <row r="42" spans="1:22" ht="15.75">
      <c r="A42" s="221" t="s">
        <v>159</v>
      </c>
      <c r="B42" s="222"/>
      <c r="C42" s="215">
        <f>C41</f>
        <v>13779.48859219567</v>
      </c>
      <c r="D42" s="216"/>
      <c r="E42" s="215">
        <f>C42+E41</f>
        <v>93765.472957153543</v>
      </c>
      <c r="F42" s="216"/>
      <c r="G42" s="215">
        <f t="shared" ref="G42" si="10">E42+G41</f>
        <v>243852.45284621257</v>
      </c>
      <c r="H42" s="216"/>
      <c r="I42" s="215">
        <f t="shared" ref="I42" si="11">G42+I41</f>
        <v>409517.43174062739</v>
      </c>
      <c r="J42" s="216"/>
      <c r="K42" s="215">
        <f t="shared" ref="K42" si="12">I42+K41</f>
        <v>501186.91535960214</v>
      </c>
      <c r="L42" s="216"/>
      <c r="M42" s="215">
        <f t="shared" ref="M42" si="13">K42+M41</f>
        <v>674640.89375669486</v>
      </c>
      <c r="N42" s="216"/>
      <c r="O42" s="215">
        <f t="shared" ref="O42" si="14">M42+O41</f>
        <v>848094.87215378764</v>
      </c>
      <c r="P42" s="216"/>
      <c r="Q42" s="215">
        <f t="shared" ref="Q42" si="15">O42+Q41</f>
        <v>873557.86000000022</v>
      </c>
      <c r="R42" s="216"/>
      <c r="S42" s="74">
        <f>'A - Orçamento'!G28</f>
        <v>873557.86</v>
      </c>
      <c r="T42" s="75">
        <f>SUM(T7:T40)</f>
        <v>1</v>
      </c>
    </row>
    <row r="43" spans="1:22">
      <c r="C43" s="213"/>
      <c r="D43" s="214"/>
      <c r="E43" s="213"/>
      <c r="F43" s="214"/>
      <c r="G43" s="213"/>
      <c r="H43" s="214"/>
      <c r="I43" s="213"/>
      <c r="J43" s="214"/>
      <c r="K43" s="213"/>
      <c r="L43" s="214"/>
      <c r="M43" s="213"/>
      <c r="N43" s="214"/>
      <c r="O43" s="213"/>
      <c r="P43" s="214"/>
      <c r="Q43" s="213"/>
      <c r="R43" s="214"/>
    </row>
    <row r="44" spans="1:22">
      <c r="S44" s="76">
        <f>SUM(S38+S35+S32+S29+S26+S23+S20+S17+S14+S11+S8)</f>
        <v>873557.86</v>
      </c>
      <c r="T44" s="78"/>
    </row>
    <row r="45" spans="1:22">
      <c r="S45" s="76"/>
      <c r="T45" s="78"/>
    </row>
    <row r="46" spans="1:22">
      <c r="S46" s="76"/>
      <c r="T46" s="78"/>
    </row>
    <row r="47" spans="1:22">
      <c r="S47" s="217">
        <f>SUM(C41:R41)</f>
        <v>873557.86000000022</v>
      </c>
      <c r="T47" s="218"/>
    </row>
    <row r="48" spans="1:22">
      <c r="S48" s="76"/>
      <c r="T48" s="78"/>
    </row>
    <row r="49" spans="19:20">
      <c r="S49" s="76"/>
      <c r="T49" s="78"/>
    </row>
    <row r="50" spans="19:20">
      <c r="S50" s="76"/>
      <c r="T50" s="78"/>
    </row>
    <row r="51" spans="19:20">
      <c r="S51" s="76"/>
      <c r="T51" s="78"/>
    </row>
    <row r="53" spans="19:20">
      <c r="S53" s="76"/>
    </row>
  </sheetData>
  <mergeCells count="77">
    <mergeCell ref="S47:T47"/>
    <mergeCell ref="Q41:R41"/>
    <mergeCell ref="A41:B41"/>
    <mergeCell ref="A42:B42"/>
    <mergeCell ref="C42:D42"/>
    <mergeCell ref="E42:F42"/>
    <mergeCell ref="G42:H42"/>
    <mergeCell ref="I42:J42"/>
    <mergeCell ref="K42:L42"/>
    <mergeCell ref="M42:N42"/>
    <mergeCell ref="O42:P42"/>
    <mergeCell ref="Q42:R42"/>
    <mergeCell ref="C41:D41"/>
    <mergeCell ref="E41:F41"/>
    <mergeCell ref="G41:H41"/>
    <mergeCell ref="I41:J41"/>
    <mergeCell ref="K41:L41"/>
    <mergeCell ref="M43:N43"/>
    <mergeCell ref="O43:P43"/>
    <mergeCell ref="M41:N41"/>
    <mergeCell ref="O41:P41"/>
    <mergeCell ref="Q43:R43"/>
    <mergeCell ref="C43:D43"/>
    <mergeCell ref="E43:F43"/>
    <mergeCell ref="G43:H43"/>
    <mergeCell ref="I43:J43"/>
    <mergeCell ref="K43:L43"/>
    <mergeCell ref="A1:T1"/>
    <mergeCell ref="A2:R2"/>
    <mergeCell ref="S2:T2"/>
    <mergeCell ref="A3:R3"/>
    <mergeCell ref="S3:T3"/>
    <mergeCell ref="T38:T40"/>
    <mergeCell ref="T8:T10"/>
    <mergeCell ref="T11:T13"/>
    <mergeCell ref="T14:T16"/>
    <mergeCell ref="T17:T19"/>
    <mergeCell ref="T20:T22"/>
    <mergeCell ref="T23:T25"/>
    <mergeCell ref="T26:T28"/>
    <mergeCell ref="T29:T31"/>
    <mergeCell ref="T32:T34"/>
    <mergeCell ref="T35:T37"/>
    <mergeCell ref="B20:B22"/>
    <mergeCell ref="S20:S22"/>
    <mergeCell ref="B23:B25"/>
    <mergeCell ref="S23:S25"/>
    <mergeCell ref="B26:B28"/>
    <mergeCell ref="S26:S28"/>
    <mergeCell ref="B38:B40"/>
    <mergeCell ref="S38:S40"/>
    <mergeCell ref="B29:B31"/>
    <mergeCell ref="S29:S31"/>
    <mergeCell ref="B32:B34"/>
    <mergeCell ref="S32:S34"/>
    <mergeCell ref="B35:B37"/>
    <mergeCell ref="S35:S37"/>
    <mergeCell ref="S11:S13"/>
    <mergeCell ref="B14:B16"/>
    <mergeCell ref="S14:S16"/>
    <mergeCell ref="B17:B19"/>
    <mergeCell ref="S17:S19"/>
    <mergeCell ref="B11:B13"/>
    <mergeCell ref="B8:B10"/>
    <mergeCell ref="S8:S10"/>
    <mergeCell ref="A5:A6"/>
    <mergeCell ref="B5:B6"/>
    <mergeCell ref="C5:R5"/>
    <mergeCell ref="C6:D6"/>
    <mergeCell ref="E6:F6"/>
    <mergeCell ref="G6:H6"/>
    <mergeCell ref="I6:J6"/>
    <mergeCell ref="K6:L6"/>
    <mergeCell ref="M6:N6"/>
    <mergeCell ref="O6:P6"/>
    <mergeCell ref="Q6:R6"/>
    <mergeCell ref="S5:T5"/>
  </mergeCells>
  <printOptions horizontalCentered="1"/>
  <pageMargins left="0.51181102362204722" right="0.51181102362204722" top="0.98425196850393704" bottom="0.78740157480314965" header="0.31496062992125984" footer="0.31496062992125984"/>
  <pageSetup paperSize="9" scale="73" fitToHeight="2" orientation="landscape" r:id="rId1"/>
  <headerFooter>
    <oddHeader>&amp;C&amp;G</oddHeader>
  </headerFooter>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F95"/>
  <sheetViews>
    <sheetView view="pageBreakPreview" zoomScaleNormal="100" zoomScaleSheetLayoutView="100" workbookViewId="0">
      <selection sqref="A1:F1"/>
    </sheetView>
  </sheetViews>
  <sheetFormatPr defaultRowHeight="15"/>
  <cols>
    <col min="1" max="1" width="28.140625" customWidth="1"/>
    <col min="2" max="2" width="64.28515625" style="97" customWidth="1"/>
    <col min="3" max="3" width="8.140625" style="97" bestFit="1" customWidth="1"/>
    <col min="4" max="4" width="65" customWidth="1"/>
    <col min="5" max="5" width="29.140625" customWidth="1"/>
  </cols>
  <sheetData>
    <row r="1" spans="1:6" ht="23.25">
      <c r="A1" s="211" t="s">
        <v>166</v>
      </c>
      <c r="B1" s="211"/>
      <c r="C1" s="211"/>
      <c r="D1" s="211"/>
      <c r="E1" s="212"/>
      <c r="F1" s="212"/>
    </row>
    <row r="2" spans="1:6" ht="12" customHeight="1">
      <c r="A2" s="77" t="s">
        <v>1</v>
      </c>
      <c r="B2" s="90"/>
      <c r="C2" s="90"/>
      <c r="D2" s="24"/>
      <c r="E2" s="177" t="s">
        <v>0</v>
      </c>
      <c r="F2" s="179"/>
    </row>
    <row r="3" spans="1:6" ht="45" customHeight="1">
      <c r="A3" s="183" t="s">
        <v>2</v>
      </c>
      <c r="B3" s="184"/>
      <c r="C3" s="184"/>
      <c r="D3" s="185"/>
      <c r="E3" s="230" t="s">
        <v>3</v>
      </c>
      <c r="F3" s="231"/>
    </row>
    <row r="4" spans="1:6" ht="15.75" thickBot="1">
      <c r="A4" s="61"/>
      <c r="B4" s="91"/>
      <c r="C4" s="91"/>
      <c r="D4" s="41"/>
      <c r="E4" s="41"/>
      <c r="F4" s="42"/>
    </row>
    <row r="5" spans="1:6" ht="15.75" thickBot="1">
      <c r="A5" s="85" t="s">
        <v>93</v>
      </c>
      <c r="B5" s="92" t="s">
        <v>94</v>
      </c>
      <c r="C5" s="92" t="s">
        <v>98</v>
      </c>
      <c r="D5" s="86" t="s">
        <v>95</v>
      </c>
      <c r="E5" s="86" t="s">
        <v>96</v>
      </c>
      <c r="F5" s="87" t="s">
        <v>97</v>
      </c>
    </row>
    <row r="6" spans="1:6" ht="45">
      <c r="A6" s="223" t="s">
        <v>99</v>
      </c>
      <c r="B6" s="93" t="s">
        <v>46</v>
      </c>
      <c r="C6" s="98">
        <v>1</v>
      </c>
      <c r="D6" s="84" t="s">
        <v>108</v>
      </c>
      <c r="E6" s="227" t="s">
        <v>100</v>
      </c>
      <c r="F6" s="80">
        <v>30</v>
      </c>
    </row>
    <row r="7" spans="1:6" ht="75" customHeight="1" thickBot="1">
      <c r="A7" s="225"/>
      <c r="B7" s="94" t="s">
        <v>135</v>
      </c>
      <c r="C7" s="99">
        <v>1</v>
      </c>
      <c r="D7" s="105" t="s">
        <v>154</v>
      </c>
      <c r="E7" s="228"/>
      <c r="F7" s="81">
        <v>15</v>
      </c>
    </row>
    <row r="8" spans="1:6" ht="75">
      <c r="A8" s="223" t="s">
        <v>107</v>
      </c>
      <c r="B8" s="93" t="s">
        <v>46</v>
      </c>
      <c r="C8" s="98">
        <v>1</v>
      </c>
      <c r="D8" s="83" t="s">
        <v>111</v>
      </c>
      <c r="E8" s="227" t="s">
        <v>106</v>
      </c>
      <c r="F8" s="80">
        <v>30</v>
      </c>
    </row>
    <row r="9" spans="1:6" ht="30">
      <c r="A9" s="224"/>
      <c r="B9" s="94" t="s">
        <v>135</v>
      </c>
      <c r="C9" s="99">
        <v>1</v>
      </c>
      <c r="D9" s="237" t="s">
        <v>116</v>
      </c>
      <c r="E9" s="228"/>
      <c r="F9" s="142">
        <v>15</v>
      </c>
    </row>
    <row r="10" spans="1:6" ht="45">
      <c r="A10" s="225"/>
      <c r="B10" s="94" t="s">
        <v>121</v>
      </c>
      <c r="C10" s="99">
        <v>1</v>
      </c>
      <c r="D10" s="228"/>
      <c r="E10" s="228"/>
      <c r="F10" s="81">
        <v>15</v>
      </c>
    </row>
    <row r="11" spans="1:6" ht="30">
      <c r="A11" s="225"/>
      <c r="B11" s="94" t="s">
        <v>125</v>
      </c>
      <c r="C11" s="99">
        <v>1</v>
      </c>
      <c r="D11" s="228"/>
      <c r="E11" s="228"/>
      <c r="F11" s="81">
        <v>15</v>
      </c>
    </row>
    <row r="12" spans="1:6">
      <c r="A12" s="225"/>
      <c r="B12" s="94" t="s">
        <v>112</v>
      </c>
      <c r="C12" s="99">
        <v>1</v>
      </c>
      <c r="D12" s="228"/>
      <c r="E12" s="228"/>
      <c r="F12" s="81">
        <v>15</v>
      </c>
    </row>
    <row r="13" spans="1:6" ht="30">
      <c r="A13" s="225"/>
      <c r="B13" s="94" t="s">
        <v>113</v>
      </c>
      <c r="C13" s="99">
        <v>1</v>
      </c>
      <c r="D13" s="228"/>
      <c r="E13" s="228"/>
      <c r="F13" s="81">
        <v>15</v>
      </c>
    </row>
    <row r="14" spans="1:6" ht="60">
      <c r="A14" s="225"/>
      <c r="B14" s="94" t="s">
        <v>114</v>
      </c>
      <c r="C14" s="99">
        <v>1</v>
      </c>
      <c r="D14" s="228"/>
      <c r="E14" s="228"/>
      <c r="F14" s="81">
        <v>15</v>
      </c>
    </row>
    <row r="15" spans="1:6">
      <c r="A15" s="225"/>
      <c r="B15" s="94" t="s">
        <v>115</v>
      </c>
      <c r="C15" s="99">
        <v>1</v>
      </c>
      <c r="D15" s="228"/>
      <c r="E15" s="228"/>
      <c r="F15" s="81">
        <v>15</v>
      </c>
    </row>
    <row r="16" spans="1:6" ht="30.75" thickBot="1">
      <c r="A16" s="226"/>
      <c r="B16" s="95" t="s">
        <v>126</v>
      </c>
      <c r="C16" s="100">
        <v>1</v>
      </c>
      <c r="D16" s="229"/>
      <c r="E16" s="229"/>
      <c r="F16" s="82">
        <v>15</v>
      </c>
    </row>
    <row r="17" spans="1:6" ht="45">
      <c r="A17" s="223" t="s">
        <v>109</v>
      </c>
      <c r="B17" s="93" t="s">
        <v>46</v>
      </c>
      <c r="C17" s="98">
        <v>1</v>
      </c>
      <c r="D17" s="83" t="s">
        <v>142</v>
      </c>
      <c r="E17" s="227" t="s">
        <v>105</v>
      </c>
      <c r="F17" s="80">
        <v>30</v>
      </c>
    </row>
    <row r="18" spans="1:6" ht="30">
      <c r="A18" s="224"/>
      <c r="B18" s="94" t="s">
        <v>135</v>
      </c>
      <c r="C18" s="99">
        <v>1</v>
      </c>
      <c r="D18" s="186" t="s">
        <v>117</v>
      </c>
      <c r="E18" s="228"/>
      <c r="F18" s="142">
        <v>30</v>
      </c>
    </row>
    <row r="19" spans="1:6" ht="45" customHeight="1">
      <c r="A19" s="225"/>
      <c r="B19" s="94" t="s">
        <v>121</v>
      </c>
      <c r="C19" s="99">
        <v>1</v>
      </c>
      <c r="D19" s="187"/>
      <c r="E19" s="228"/>
      <c r="F19" s="81">
        <v>30</v>
      </c>
    </row>
    <row r="20" spans="1:6" ht="30">
      <c r="A20" s="225"/>
      <c r="B20" s="94" t="s">
        <v>125</v>
      </c>
      <c r="C20" s="99">
        <v>1</v>
      </c>
      <c r="D20" s="187"/>
      <c r="E20" s="228"/>
      <c r="F20" s="81">
        <v>30</v>
      </c>
    </row>
    <row r="21" spans="1:6">
      <c r="A21" s="225"/>
      <c r="B21" s="94" t="s">
        <v>112</v>
      </c>
      <c r="C21" s="99">
        <v>1</v>
      </c>
      <c r="D21" s="187"/>
      <c r="E21" s="228"/>
      <c r="F21" s="81">
        <v>30</v>
      </c>
    </row>
    <row r="22" spans="1:6" ht="30">
      <c r="A22" s="225"/>
      <c r="B22" s="94" t="s">
        <v>113</v>
      </c>
      <c r="C22" s="99">
        <v>1</v>
      </c>
      <c r="D22" s="187"/>
      <c r="E22" s="228"/>
      <c r="F22" s="81">
        <v>30</v>
      </c>
    </row>
    <row r="23" spans="1:6" ht="60">
      <c r="A23" s="225"/>
      <c r="B23" s="94" t="s">
        <v>114</v>
      </c>
      <c r="C23" s="99">
        <v>1</v>
      </c>
      <c r="D23" s="187"/>
      <c r="E23" s="228"/>
      <c r="F23" s="81">
        <v>30</v>
      </c>
    </row>
    <row r="24" spans="1:6">
      <c r="A24" s="225"/>
      <c r="B24" s="94" t="s">
        <v>115</v>
      </c>
      <c r="C24" s="99">
        <v>1</v>
      </c>
      <c r="D24" s="187"/>
      <c r="E24" s="228"/>
      <c r="F24" s="81">
        <v>30</v>
      </c>
    </row>
    <row r="25" spans="1:6" ht="30.75" thickBot="1">
      <c r="A25" s="226"/>
      <c r="B25" s="95" t="s">
        <v>126</v>
      </c>
      <c r="C25" s="100">
        <v>1</v>
      </c>
      <c r="D25" s="238"/>
      <c r="E25" s="229"/>
      <c r="F25" s="82">
        <v>30</v>
      </c>
    </row>
    <row r="26" spans="1:6" ht="75">
      <c r="A26" s="223" t="s">
        <v>110</v>
      </c>
      <c r="B26" s="93" t="s">
        <v>46</v>
      </c>
      <c r="C26" s="98">
        <v>1</v>
      </c>
      <c r="D26" s="83" t="s">
        <v>132</v>
      </c>
      <c r="E26" s="227" t="s">
        <v>104</v>
      </c>
      <c r="F26" s="80">
        <v>30</v>
      </c>
    </row>
    <row r="27" spans="1:6" ht="30">
      <c r="A27" s="224"/>
      <c r="B27" s="94" t="s">
        <v>135</v>
      </c>
      <c r="C27" s="99">
        <v>1</v>
      </c>
      <c r="D27" s="186" t="s">
        <v>118</v>
      </c>
      <c r="E27" s="228"/>
      <c r="F27" s="142">
        <v>30</v>
      </c>
    </row>
    <row r="28" spans="1:6">
      <c r="A28" s="224"/>
      <c r="B28" s="144" t="s">
        <v>128</v>
      </c>
      <c r="C28" s="145">
        <v>1</v>
      </c>
      <c r="D28" s="187"/>
      <c r="E28" s="228"/>
      <c r="F28" s="142">
        <v>30</v>
      </c>
    </row>
    <row r="29" spans="1:6" ht="45" customHeight="1">
      <c r="A29" s="225"/>
      <c r="B29" s="143" t="s">
        <v>121</v>
      </c>
      <c r="C29" s="141">
        <v>1</v>
      </c>
      <c r="D29" s="187"/>
      <c r="E29" s="228"/>
      <c r="F29" s="81">
        <v>30</v>
      </c>
    </row>
    <row r="30" spans="1:6" ht="30">
      <c r="A30" s="225"/>
      <c r="B30" s="94" t="s">
        <v>125</v>
      </c>
      <c r="C30" s="99">
        <v>1</v>
      </c>
      <c r="D30" s="187"/>
      <c r="E30" s="228"/>
      <c r="F30" s="81">
        <v>30</v>
      </c>
    </row>
    <row r="31" spans="1:6">
      <c r="A31" s="225"/>
      <c r="B31" s="94" t="s">
        <v>112</v>
      </c>
      <c r="C31" s="99">
        <v>1</v>
      </c>
      <c r="D31" s="187"/>
      <c r="E31" s="228"/>
      <c r="F31" s="81">
        <v>30</v>
      </c>
    </row>
    <row r="32" spans="1:6" ht="30">
      <c r="A32" s="225"/>
      <c r="B32" s="94" t="s">
        <v>113</v>
      </c>
      <c r="C32" s="99">
        <v>1</v>
      </c>
      <c r="D32" s="187"/>
      <c r="E32" s="228"/>
      <c r="F32" s="81">
        <v>30</v>
      </c>
    </row>
    <row r="33" spans="1:6" ht="60">
      <c r="A33" s="225"/>
      <c r="B33" s="94" t="s">
        <v>114</v>
      </c>
      <c r="C33" s="99">
        <v>1</v>
      </c>
      <c r="D33" s="187"/>
      <c r="E33" s="228"/>
      <c r="F33" s="81">
        <v>30</v>
      </c>
    </row>
    <row r="34" spans="1:6">
      <c r="A34" s="225"/>
      <c r="B34" s="94" t="s">
        <v>115</v>
      </c>
      <c r="C34" s="99">
        <v>1</v>
      </c>
      <c r="D34" s="187"/>
      <c r="E34" s="228"/>
      <c r="F34" s="81">
        <v>30</v>
      </c>
    </row>
    <row r="35" spans="1:6" ht="30.75" thickBot="1">
      <c r="A35" s="226"/>
      <c r="B35" s="95" t="s">
        <v>126</v>
      </c>
      <c r="C35" s="100">
        <v>1</v>
      </c>
      <c r="D35" s="238"/>
      <c r="E35" s="229"/>
      <c r="F35" s="82">
        <v>30</v>
      </c>
    </row>
    <row r="36" spans="1:6" ht="75">
      <c r="A36" s="223" t="s">
        <v>120</v>
      </c>
      <c r="B36" s="93" t="s">
        <v>46</v>
      </c>
      <c r="C36" s="98">
        <v>1</v>
      </c>
      <c r="D36" s="83" t="s">
        <v>130</v>
      </c>
      <c r="E36" s="227" t="s">
        <v>155</v>
      </c>
      <c r="F36" s="80">
        <v>30</v>
      </c>
    </row>
    <row r="37" spans="1:6" ht="30">
      <c r="A37" s="224"/>
      <c r="B37" s="94" t="s">
        <v>135</v>
      </c>
      <c r="C37" s="99">
        <v>1</v>
      </c>
      <c r="D37" s="186" t="s">
        <v>119</v>
      </c>
      <c r="E37" s="228"/>
      <c r="F37" s="142">
        <v>15</v>
      </c>
    </row>
    <row r="38" spans="1:6" ht="45" customHeight="1">
      <c r="A38" s="225"/>
      <c r="B38" s="94" t="s">
        <v>121</v>
      </c>
      <c r="C38" s="99">
        <v>1</v>
      </c>
      <c r="D38" s="187"/>
      <c r="E38" s="228"/>
      <c r="F38" s="81">
        <v>15</v>
      </c>
    </row>
    <row r="39" spans="1:6" ht="30">
      <c r="A39" s="225"/>
      <c r="B39" s="94" t="s">
        <v>125</v>
      </c>
      <c r="C39" s="99">
        <v>1</v>
      </c>
      <c r="D39" s="187"/>
      <c r="E39" s="228"/>
      <c r="F39" s="81">
        <v>15</v>
      </c>
    </row>
    <row r="40" spans="1:6">
      <c r="A40" s="225"/>
      <c r="B40" s="94" t="s">
        <v>112</v>
      </c>
      <c r="C40" s="99">
        <v>1</v>
      </c>
      <c r="D40" s="187"/>
      <c r="E40" s="228"/>
      <c r="F40" s="81">
        <v>15</v>
      </c>
    </row>
    <row r="41" spans="1:6" ht="30">
      <c r="A41" s="225"/>
      <c r="B41" s="94" t="s">
        <v>113</v>
      </c>
      <c r="C41" s="99">
        <v>1</v>
      </c>
      <c r="D41" s="187"/>
      <c r="E41" s="228"/>
      <c r="F41" s="81">
        <v>15</v>
      </c>
    </row>
    <row r="42" spans="1:6" ht="60">
      <c r="A42" s="225"/>
      <c r="B42" s="94" t="s">
        <v>114</v>
      </c>
      <c r="C42" s="99">
        <v>1</v>
      </c>
      <c r="D42" s="187"/>
      <c r="E42" s="228"/>
      <c r="F42" s="81">
        <v>15</v>
      </c>
    </row>
    <row r="43" spans="1:6">
      <c r="A43" s="225"/>
      <c r="B43" s="94" t="s">
        <v>115</v>
      </c>
      <c r="C43" s="99">
        <v>1</v>
      </c>
      <c r="D43" s="187"/>
      <c r="E43" s="228"/>
      <c r="F43" s="81">
        <v>15</v>
      </c>
    </row>
    <row r="44" spans="1:6" ht="30">
      <c r="A44" s="236"/>
      <c r="B44" s="94" t="s">
        <v>126</v>
      </c>
      <c r="C44" s="99">
        <v>1</v>
      </c>
      <c r="D44" s="187"/>
      <c r="E44" s="228"/>
      <c r="F44" s="108">
        <v>15</v>
      </c>
    </row>
    <row r="45" spans="1:6" ht="30.75" thickBot="1">
      <c r="A45" s="226"/>
      <c r="B45" s="146" t="s">
        <v>136</v>
      </c>
      <c r="C45" s="147">
        <v>1</v>
      </c>
      <c r="D45" s="238"/>
      <c r="E45" s="229"/>
      <c r="F45" s="82">
        <v>15</v>
      </c>
    </row>
    <row r="46" spans="1:6" ht="45">
      <c r="A46" s="223" t="s">
        <v>122</v>
      </c>
      <c r="B46" s="93" t="s">
        <v>46</v>
      </c>
      <c r="C46" s="98">
        <v>1</v>
      </c>
      <c r="D46" s="83" t="s">
        <v>131</v>
      </c>
      <c r="E46" s="227" t="s">
        <v>103</v>
      </c>
      <c r="F46" s="80">
        <v>30</v>
      </c>
    </row>
    <row r="47" spans="1:6" ht="30">
      <c r="A47" s="225"/>
      <c r="B47" s="94" t="s">
        <v>135</v>
      </c>
      <c r="C47" s="99">
        <v>1</v>
      </c>
      <c r="D47" s="189"/>
      <c r="E47" s="228"/>
      <c r="F47" s="81">
        <v>30</v>
      </c>
    </row>
    <row r="48" spans="1:6" ht="45">
      <c r="A48" s="225"/>
      <c r="B48" s="94" t="s">
        <v>121</v>
      </c>
      <c r="C48" s="99">
        <v>1</v>
      </c>
      <c r="D48" s="190"/>
      <c r="E48" s="228"/>
      <c r="F48" s="81">
        <v>30</v>
      </c>
    </row>
    <row r="49" spans="1:6" ht="30">
      <c r="A49" s="225"/>
      <c r="B49" s="94" t="s">
        <v>125</v>
      </c>
      <c r="C49" s="99">
        <v>1</v>
      </c>
      <c r="D49" s="190"/>
      <c r="E49" s="228"/>
      <c r="F49" s="81">
        <v>30</v>
      </c>
    </row>
    <row r="50" spans="1:6">
      <c r="A50" s="225"/>
      <c r="B50" s="94" t="s">
        <v>112</v>
      </c>
      <c r="C50" s="99">
        <v>1</v>
      </c>
      <c r="D50" s="190"/>
      <c r="E50" s="228"/>
      <c r="F50" s="81">
        <v>30</v>
      </c>
    </row>
    <row r="51" spans="1:6" ht="30">
      <c r="A51" s="225"/>
      <c r="B51" s="94" t="s">
        <v>113</v>
      </c>
      <c r="C51" s="99">
        <v>1</v>
      </c>
      <c r="D51" s="190"/>
      <c r="E51" s="228"/>
      <c r="F51" s="81">
        <v>30</v>
      </c>
    </row>
    <row r="52" spans="1:6" ht="60">
      <c r="A52" s="225"/>
      <c r="B52" s="94" t="s">
        <v>114</v>
      </c>
      <c r="C52" s="99">
        <v>1</v>
      </c>
      <c r="D52" s="190"/>
      <c r="E52" s="228"/>
      <c r="F52" s="81">
        <v>30</v>
      </c>
    </row>
    <row r="53" spans="1:6">
      <c r="A53" s="225"/>
      <c r="B53" s="94" t="s">
        <v>115</v>
      </c>
      <c r="C53" s="99">
        <v>1</v>
      </c>
      <c r="D53" s="190"/>
      <c r="E53" s="228"/>
      <c r="F53" s="81">
        <v>30</v>
      </c>
    </row>
    <row r="54" spans="1:6" ht="30">
      <c r="A54" s="225"/>
      <c r="B54" s="94" t="s">
        <v>126</v>
      </c>
      <c r="C54" s="99">
        <v>1</v>
      </c>
      <c r="D54" s="190"/>
      <c r="E54" s="228"/>
      <c r="F54" s="81">
        <v>30</v>
      </c>
    </row>
    <row r="55" spans="1:6" ht="30.75" thickBot="1">
      <c r="A55" s="226"/>
      <c r="B55" s="146" t="s">
        <v>136</v>
      </c>
      <c r="C55" s="147">
        <v>1</v>
      </c>
      <c r="D55" s="234"/>
      <c r="E55" s="229"/>
      <c r="F55" s="82">
        <v>30</v>
      </c>
    </row>
    <row r="56" spans="1:6" ht="60">
      <c r="A56" s="223" t="s">
        <v>123</v>
      </c>
      <c r="B56" s="93" t="s">
        <v>46</v>
      </c>
      <c r="C56" s="98">
        <v>1</v>
      </c>
      <c r="D56" s="83" t="s">
        <v>133</v>
      </c>
      <c r="E56" s="227" t="s">
        <v>102</v>
      </c>
      <c r="F56" s="80">
        <v>30</v>
      </c>
    </row>
    <row r="57" spans="1:6" ht="30">
      <c r="A57" s="225"/>
      <c r="B57" s="94" t="s">
        <v>135</v>
      </c>
      <c r="C57" s="99">
        <v>1</v>
      </c>
      <c r="D57" s="202" t="s">
        <v>129</v>
      </c>
      <c r="E57" s="228"/>
      <c r="F57" s="81">
        <v>30</v>
      </c>
    </row>
    <row r="58" spans="1:6" ht="45">
      <c r="A58" s="225"/>
      <c r="B58" s="94" t="s">
        <v>121</v>
      </c>
      <c r="C58" s="99">
        <v>1</v>
      </c>
      <c r="D58" s="203"/>
      <c r="E58" s="228"/>
      <c r="F58" s="81">
        <v>30</v>
      </c>
    </row>
    <row r="59" spans="1:6" ht="30">
      <c r="A59" s="225"/>
      <c r="B59" s="94" t="s">
        <v>125</v>
      </c>
      <c r="C59" s="99">
        <v>1</v>
      </c>
      <c r="D59" s="203"/>
      <c r="E59" s="228"/>
      <c r="F59" s="81">
        <v>30</v>
      </c>
    </row>
    <row r="60" spans="1:6">
      <c r="A60" s="225"/>
      <c r="B60" s="94" t="s">
        <v>112</v>
      </c>
      <c r="C60" s="99">
        <v>1</v>
      </c>
      <c r="D60" s="203"/>
      <c r="E60" s="228"/>
      <c r="F60" s="81">
        <v>30</v>
      </c>
    </row>
    <row r="61" spans="1:6" ht="30">
      <c r="A61" s="225"/>
      <c r="B61" s="94" t="s">
        <v>113</v>
      </c>
      <c r="C61" s="99">
        <v>1</v>
      </c>
      <c r="D61" s="203"/>
      <c r="E61" s="228"/>
      <c r="F61" s="81">
        <v>30</v>
      </c>
    </row>
    <row r="62" spans="1:6" ht="60">
      <c r="A62" s="225"/>
      <c r="B62" s="94" t="s">
        <v>114</v>
      </c>
      <c r="C62" s="99">
        <v>1</v>
      </c>
      <c r="D62" s="203"/>
      <c r="E62" s="228"/>
      <c r="F62" s="81">
        <v>30</v>
      </c>
    </row>
    <row r="63" spans="1:6">
      <c r="A63" s="225"/>
      <c r="B63" s="94" t="s">
        <v>115</v>
      </c>
      <c r="C63" s="99">
        <v>1</v>
      </c>
      <c r="D63" s="203"/>
      <c r="E63" s="228"/>
      <c r="F63" s="81">
        <v>30</v>
      </c>
    </row>
    <row r="64" spans="1:6" ht="30">
      <c r="A64" s="225"/>
      <c r="B64" s="94" t="s">
        <v>126</v>
      </c>
      <c r="C64" s="99">
        <v>1</v>
      </c>
      <c r="D64" s="203"/>
      <c r="E64" s="228"/>
      <c r="F64" s="81">
        <v>30</v>
      </c>
    </row>
    <row r="65" spans="1:6" ht="30.75" thickBot="1">
      <c r="A65" s="226"/>
      <c r="B65" s="146" t="s">
        <v>136</v>
      </c>
      <c r="C65" s="147">
        <v>1</v>
      </c>
      <c r="D65" s="235"/>
      <c r="E65" s="229"/>
      <c r="F65" s="82">
        <v>30</v>
      </c>
    </row>
    <row r="66" spans="1:6" ht="60">
      <c r="A66" s="232" t="s">
        <v>124</v>
      </c>
      <c r="B66" s="93" t="s">
        <v>46</v>
      </c>
      <c r="C66" s="98">
        <v>1</v>
      </c>
      <c r="D66" s="83" t="s">
        <v>134</v>
      </c>
      <c r="E66" s="227" t="s">
        <v>101</v>
      </c>
      <c r="F66" s="80">
        <v>30</v>
      </c>
    </row>
    <row r="67" spans="1:6" ht="30.75" thickBot="1">
      <c r="A67" s="233"/>
      <c r="B67" s="88" t="s">
        <v>128</v>
      </c>
      <c r="C67" s="101">
        <v>1</v>
      </c>
      <c r="D67" s="89" t="s">
        <v>156</v>
      </c>
      <c r="E67" s="229"/>
      <c r="F67" s="82">
        <v>30</v>
      </c>
    </row>
    <row r="68" spans="1:6">
      <c r="A68" s="31"/>
      <c r="B68" s="96"/>
      <c r="C68" s="102"/>
      <c r="D68" s="31"/>
      <c r="E68" s="31"/>
      <c r="F68" s="31"/>
    </row>
    <row r="69" spans="1:6">
      <c r="A69" s="31"/>
      <c r="B69" s="96"/>
      <c r="C69" s="102"/>
      <c r="D69" s="31"/>
      <c r="E69" s="31"/>
      <c r="F69" s="31"/>
    </row>
    <row r="70" spans="1:6">
      <c r="A70" s="31"/>
      <c r="B70" s="96"/>
      <c r="C70" s="102"/>
      <c r="D70" s="31"/>
      <c r="E70" s="31"/>
      <c r="F70" s="31"/>
    </row>
    <row r="71" spans="1:6">
      <c r="A71" s="31"/>
      <c r="B71" s="96"/>
      <c r="C71" s="102"/>
      <c r="D71" s="31"/>
      <c r="E71" s="31"/>
      <c r="F71" s="31"/>
    </row>
    <row r="72" spans="1:6">
      <c r="A72" s="31"/>
      <c r="B72" s="96"/>
      <c r="C72" s="102"/>
      <c r="D72" s="31"/>
      <c r="E72" s="31"/>
      <c r="F72" s="31"/>
    </row>
    <row r="73" spans="1:6">
      <c r="A73" s="31"/>
      <c r="B73" s="96"/>
      <c r="C73" s="102"/>
      <c r="D73" s="31"/>
      <c r="E73" s="31"/>
      <c r="F73" s="31"/>
    </row>
    <row r="74" spans="1:6">
      <c r="A74" s="31"/>
      <c r="B74" s="96"/>
      <c r="C74" s="102"/>
      <c r="D74" s="31"/>
      <c r="E74" s="31"/>
      <c r="F74" s="31"/>
    </row>
    <row r="75" spans="1:6">
      <c r="A75" s="31"/>
      <c r="B75" s="96"/>
      <c r="C75" s="102"/>
      <c r="D75" s="31"/>
      <c r="E75" s="31"/>
      <c r="F75" s="31"/>
    </row>
    <row r="76" spans="1:6">
      <c r="A76" s="31"/>
      <c r="B76" s="96"/>
      <c r="C76" s="102"/>
      <c r="D76" s="31"/>
      <c r="E76" s="31"/>
      <c r="F76" s="31"/>
    </row>
    <row r="77" spans="1:6">
      <c r="A77" s="31"/>
      <c r="B77" s="96"/>
      <c r="C77" s="102"/>
      <c r="D77" s="31"/>
      <c r="E77" s="31"/>
      <c r="F77" s="31"/>
    </row>
    <row r="78" spans="1:6">
      <c r="A78" s="31"/>
      <c r="B78" s="96"/>
      <c r="C78" s="102"/>
      <c r="D78" s="31"/>
      <c r="E78" s="31"/>
      <c r="F78" s="31"/>
    </row>
    <row r="79" spans="1:6">
      <c r="A79" s="31"/>
      <c r="B79" s="96"/>
      <c r="C79" s="102"/>
      <c r="D79" s="31"/>
      <c r="E79" s="31"/>
      <c r="F79" s="31"/>
    </row>
    <row r="80" spans="1:6">
      <c r="A80" s="31"/>
      <c r="B80" s="96"/>
      <c r="C80" s="102"/>
      <c r="D80" s="31"/>
      <c r="E80" s="31"/>
      <c r="F80" s="31"/>
    </row>
    <row r="81" spans="1:6">
      <c r="A81" s="31"/>
      <c r="B81" s="96"/>
      <c r="C81" s="102"/>
      <c r="D81" s="31"/>
      <c r="E81" s="31"/>
      <c r="F81" s="31"/>
    </row>
    <row r="82" spans="1:6">
      <c r="A82" s="31"/>
      <c r="B82" s="96"/>
      <c r="C82" s="102"/>
      <c r="D82" s="31"/>
      <c r="E82" s="31"/>
      <c r="F82" s="31"/>
    </row>
    <row r="83" spans="1:6">
      <c r="A83" s="31"/>
      <c r="B83" s="96"/>
      <c r="C83" s="102"/>
      <c r="D83" s="31"/>
      <c r="E83" s="31"/>
      <c r="F83" s="31"/>
    </row>
    <row r="84" spans="1:6">
      <c r="A84" s="31"/>
      <c r="B84" s="96"/>
      <c r="C84" s="102"/>
      <c r="D84" s="31"/>
      <c r="E84" s="31"/>
      <c r="F84" s="31"/>
    </row>
    <row r="85" spans="1:6">
      <c r="A85" s="31"/>
      <c r="B85" s="96"/>
      <c r="C85" s="102"/>
      <c r="D85" s="31"/>
      <c r="E85" s="31"/>
      <c r="F85" s="31"/>
    </row>
    <row r="86" spans="1:6">
      <c r="A86" s="31"/>
      <c r="B86" s="96"/>
      <c r="C86" s="102"/>
      <c r="D86" s="31"/>
      <c r="E86" s="31"/>
      <c r="F86" s="31"/>
    </row>
    <row r="87" spans="1:6">
      <c r="A87" s="31"/>
      <c r="B87" s="96"/>
      <c r="C87" s="102"/>
      <c r="D87" s="31"/>
      <c r="E87" s="31"/>
      <c r="F87" s="31"/>
    </row>
    <row r="88" spans="1:6">
      <c r="A88" s="31"/>
      <c r="B88" s="96"/>
      <c r="C88" s="102"/>
      <c r="D88" s="31"/>
      <c r="E88" s="31"/>
      <c r="F88" s="31"/>
    </row>
    <row r="89" spans="1:6">
      <c r="A89" s="31"/>
      <c r="B89" s="96"/>
      <c r="C89" s="102"/>
      <c r="D89" s="31"/>
      <c r="E89" s="31"/>
      <c r="F89" s="31"/>
    </row>
    <row r="90" spans="1:6">
      <c r="A90" s="31"/>
      <c r="B90" s="96"/>
      <c r="C90" s="102"/>
      <c r="D90" s="31"/>
      <c r="E90" s="31"/>
      <c r="F90" s="31"/>
    </row>
    <row r="91" spans="1:6">
      <c r="A91" s="31"/>
      <c r="B91" s="96"/>
      <c r="C91" s="102"/>
      <c r="D91" s="31"/>
      <c r="E91" s="31"/>
      <c r="F91" s="31"/>
    </row>
    <row r="92" spans="1:6">
      <c r="A92" s="31"/>
      <c r="B92" s="96"/>
      <c r="C92" s="102"/>
      <c r="D92" s="31"/>
      <c r="E92" s="31"/>
      <c r="F92" s="31"/>
    </row>
    <row r="93" spans="1:6">
      <c r="A93" s="31"/>
      <c r="B93" s="96"/>
      <c r="C93" s="102"/>
      <c r="D93" s="31"/>
      <c r="E93" s="31"/>
      <c r="F93" s="31"/>
    </row>
    <row r="94" spans="1:6">
      <c r="A94" s="31"/>
      <c r="B94" s="96"/>
      <c r="C94" s="102"/>
      <c r="D94" s="31"/>
      <c r="E94" s="31"/>
      <c r="F94" s="31"/>
    </row>
    <row r="95" spans="1:6">
      <c r="A95" s="31"/>
      <c r="B95" s="96"/>
      <c r="C95" s="103"/>
      <c r="D95" s="31"/>
      <c r="E95" s="31"/>
      <c r="F95" s="31"/>
    </row>
  </sheetData>
  <mergeCells count="26">
    <mergeCell ref="E26:E35"/>
    <mergeCell ref="E8:E16"/>
    <mergeCell ref="E56:E65"/>
    <mergeCell ref="A66:A67"/>
    <mergeCell ref="E66:E67"/>
    <mergeCell ref="A46:A55"/>
    <mergeCell ref="E46:E55"/>
    <mergeCell ref="D47:D55"/>
    <mergeCell ref="D57:D65"/>
    <mergeCell ref="A56:A65"/>
    <mergeCell ref="A8:A16"/>
    <mergeCell ref="E36:E45"/>
    <mergeCell ref="A26:A35"/>
    <mergeCell ref="A3:D3"/>
    <mergeCell ref="A1:F1"/>
    <mergeCell ref="E2:F2"/>
    <mergeCell ref="E3:F3"/>
    <mergeCell ref="A6:A7"/>
    <mergeCell ref="E6:E7"/>
    <mergeCell ref="A17:A25"/>
    <mergeCell ref="E17:E25"/>
    <mergeCell ref="A36:A45"/>
    <mergeCell ref="D9:D16"/>
    <mergeCell ref="D18:D25"/>
    <mergeCell ref="D27:D35"/>
    <mergeCell ref="D37:D45"/>
  </mergeCells>
  <pageMargins left="0.51181102362204722" right="0.51181102362204722" top="0.78740157480314965" bottom="0.78740157480314965" header="0.31496062992125984" footer="0.31496062992125984"/>
  <pageSetup scale="62" fitToHeight="4" orientation="landscape"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6</vt:i4>
      </vt:variant>
    </vt:vector>
  </HeadingPairs>
  <TitlesOfParts>
    <vt:vector size="13" baseType="lpstr">
      <vt:lpstr>A - Orçamento</vt:lpstr>
      <vt:lpstr>B - Util. Equipe</vt:lpstr>
      <vt:lpstr>C - Salários</vt:lpstr>
      <vt:lpstr>D - Serv. Gráfico</vt:lpstr>
      <vt:lpstr>E - Desp. Gerais</vt:lpstr>
      <vt:lpstr>F - Cronog.</vt:lpstr>
      <vt:lpstr>G - Histograma</vt:lpstr>
      <vt:lpstr>'B - Util. Equipe'!Area_de_impressao</vt:lpstr>
      <vt:lpstr>'F - Cronog.'!Area_de_impressao</vt:lpstr>
      <vt:lpstr>'A - Orçamento'!Titulos_de_impressao</vt:lpstr>
      <vt:lpstr>'B - Util. Equipe'!Titulos_de_impressao</vt:lpstr>
      <vt:lpstr>'F - Cronog.'!Titulos_de_impressao</vt:lpstr>
      <vt:lpstr>'G - Histograma'!Titulos_de_impressao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2013-03-27T15:54:05Z</cp:lastPrinted>
  <dcterms:created xsi:type="dcterms:W3CDTF">2013-03-12T23:24:11Z</dcterms:created>
  <dcterms:modified xsi:type="dcterms:W3CDTF">2013-04-01T12:52:29Z</dcterms:modified>
</cp:coreProperties>
</file>